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r01pmcb\D_educação$\Educ10\Desktop\OBRA DAVID CONCORRÊNCIA\"/>
    </mc:Choice>
  </mc:AlternateContent>
  <xr:revisionPtr revIDLastSave="0" documentId="8_{E5279CA6-A579-4B20-967A-4A9E6F5C50E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rçamento" sheetId="1" r:id="rId1"/>
    <sheet name="Cronograma" sheetId="3" r:id="rId2"/>
    <sheet name="Tabela Paredes PIntura (2)" sheetId="12" r:id="rId3"/>
  </sheets>
  <externalReferences>
    <externalReference r:id="rId4"/>
    <externalReference r:id="rId5"/>
  </externalReferences>
  <definedNames>
    <definedName name="_xlnm.Print_Area" localSheetId="1">Cronograma!$B$1:$I$30</definedName>
    <definedName name="_xlnm.Print_Area" localSheetId="0">Orçamento!$B$1:$L$55</definedName>
    <definedName name="_xlnm.Print_Area" localSheetId="2">'Tabela Paredes PIntura (2)'!$B$1:$O$64</definedName>
    <definedName name="asd" localSheetId="2">#N/A</definedName>
    <definedName name="asd">#N/A</definedName>
    <definedName name="_xlnm.Database" localSheetId="2">TEXT(Import.DataBase,"mm-aaaa")</definedName>
    <definedName name="_xlnm.Database">TEXT(Import.DataBase,"mm-aaaa")</definedName>
    <definedName name="Dados.Lista.BDI">[1]DADOS!$T$37:$X$37</definedName>
    <definedName name="Import.DataBase">[1]DADOS!$A$38</definedName>
    <definedName name="Import.Desoneracao">[1]DADOS!$C$38</definedName>
    <definedName name="PO.CustoUnitario" localSheetId="2">ROUND(#REF!,15-13*#REF!)</definedName>
    <definedName name="PO.CustoUnitario">ROUND(#REF!,15-13*#REF!)</definedName>
    <definedName name="PO.PrecoUnitario" localSheetId="2">ROUND(#REF!,15-13*#REF!)</definedName>
    <definedName name="PO.PrecoUnitario">ROUND(#REF!,15-13*#REF!)</definedName>
    <definedName name="PO.Quantidade" localSheetId="2">ROUND(#REF!,15-13*#REF!)</definedName>
    <definedName name="PO.Quantidade">ROUND(#REF!,15-13*#REF!)</definedName>
    <definedName name="Referencia.Descricao" localSheetId="2">#N/A</definedName>
    <definedName name="Referencia.Descricao">IF(ISNUMBER([1]PO!linhaSINAPIxls),INDEX(INDIRECT("'[Referência "&amp;_xlnm.Database&amp;".xls]Banco'!$b:$g"),[1]PO!linhaSINAPIxls,3),"")</definedName>
    <definedName name="Referencia.Desonerado" localSheetId="2">#N/A</definedName>
    <definedName name="Referencia.Desonerado">IF(ISNUMBER([1]PO!linhaSINAPIxls),VALUE(INDEX(INDIRECT("'[Referência "&amp;_xlnm.Database&amp;".xls]Banco'!$b:$g"),[1]PO!linhaSINAPIxls,5)),0)</definedName>
    <definedName name="Referencia.NaoDesonerado" localSheetId="2">#N/A</definedName>
    <definedName name="Referencia.NaoDesonerado">IF(ISNUMBER([1]PO!linhaSINAPIxls),VALUE(INDEX(INDIRECT("'[Referência "&amp;_xlnm.Database&amp;".xls]Banco'!$b:$g"),[1]PO!linhaSINAPIxls,6)),0)</definedName>
    <definedName name="Referencia.Unidade" localSheetId="2">#N/A</definedName>
    <definedName name="Referencia.Unidade">IF(ISNUMBER([1]PO!linhaSINAPIxls),INDEX(INDIRECT("'[Referência "&amp;_xlnm.Database&amp;".xls]Banco'!$b:$g"),[1]PO!linhaSINAPIxls,4),"")</definedName>
    <definedName name="SomaAgrup" localSheetId="2">SUMIF(OFFSET(#REF!,1,0,#REF!),"S",OFFSET(#REF!,1,0,#REF!))</definedName>
    <definedName name="SomaAgrup">SUMIF(OFFSET(#REF!,1,0,#REF!),"S",OFFSET(#REF!,1,0,#REF!))</definedName>
    <definedName name="TipoOrçamento">"BASE"</definedName>
    <definedName name="VTOTAL1" localSheetId="2">ROUND('Tabela Paredes PIntura (2)'!PO.Quantidade*'Tabela Paredes PIntura (2)'!PO.PrecoUnitario,15-13*#REF!)</definedName>
    <definedName name="VTOTAL1">ROUND(PO.Quantidade*PO.PrecoUnitario,15-13*#REF!)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F36" i="12" l="1"/>
  <c r="E36" i="12"/>
  <c r="E35" i="12"/>
  <c r="F34" i="12"/>
  <c r="F33" i="12"/>
  <c r="E31" i="12"/>
  <c r="F30" i="12"/>
  <c r="E30" i="12"/>
  <c r="F27" i="12"/>
  <c r="F26" i="12"/>
  <c r="F23" i="12"/>
  <c r="F18" i="12"/>
  <c r="E18" i="12"/>
  <c r="F17" i="12"/>
  <c r="F16" i="12"/>
  <c r="E16" i="12"/>
  <c r="F15" i="12"/>
  <c r="G62" i="12" l="1"/>
  <c r="G61" i="12"/>
  <c r="C62" i="12"/>
  <c r="C63" i="12"/>
  <c r="C61" i="12"/>
  <c r="B57" i="12"/>
  <c r="B8" i="12"/>
  <c r="I10" i="12"/>
  <c r="I9" i="12"/>
  <c r="C10" i="12"/>
  <c r="C9" i="12"/>
  <c r="B9" i="12"/>
  <c r="B10" i="12"/>
  <c r="F51" i="12"/>
  <c r="G15" i="12"/>
  <c r="O15" i="12" s="1"/>
  <c r="M15" i="12"/>
  <c r="N15" i="12"/>
  <c r="G16" i="12"/>
  <c r="O16" i="12" s="1"/>
  <c r="H16" i="12"/>
  <c r="J16" i="12" s="1"/>
  <c r="M16" i="12"/>
  <c r="N16" i="12"/>
  <c r="H17" i="12"/>
  <c r="J17" i="12" s="1"/>
  <c r="M17" i="12"/>
  <c r="N17" i="12"/>
  <c r="G18" i="12"/>
  <c r="H18" i="12"/>
  <c r="J18" i="12" s="1"/>
  <c r="M18" i="12"/>
  <c r="N18" i="12"/>
  <c r="H19" i="12"/>
  <c r="J19" i="12" s="1"/>
  <c r="M19" i="12"/>
  <c r="N19" i="12"/>
  <c r="G20" i="12"/>
  <c r="H20" i="12"/>
  <c r="J20" i="12" s="1"/>
  <c r="M20" i="12"/>
  <c r="N20" i="12"/>
  <c r="G21" i="12"/>
  <c r="H21" i="12"/>
  <c r="J21" i="12" s="1"/>
  <c r="M21" i="12"/>
  <c r="N21" i="12"/>
  <c r="G22" i="12"/>
  <c r="H22" i="12"/>
  <c r="J22" i="12" s="1"/>
  <c r="M22" i="12"/>
  <c r="N22" i="12"/>
  <c r="H23" i="12"/>
  <c r="J23" i="12" s="1"/>
  <c r="G23" i="12"/>
  <c r="O23" i="12" s="1"/>
  <c r="M23" i="12"/>
  <c r="N23" i="12"/>
  <c r="G24" i="12"/>
  <c r="H24" i="12"/>
  <c r="J24" i="12" s="1"/>
  <c r="M24" i="12"/>
  <c r="N24" i="12"/>
  <c r="H25" i="12"/>
  <c r="J25" i="12" s="1"/>
  <c r="G25" i="12"/>
  <c r="O25" i="12" s="1"/>
  <c r="M25" i="12"/>
  <c r="N25" i="12"/>
  <c r="G26" i="12"/>
  <c r="O26" i="12" s="1"/>
  <c r="H26" i="12"/>
  <c r="J26" i="12" s="1"/>
  <c r="M26" i="12"/>
  <c r="N26" i="12"/>
  <c r="H27" i="12"/>
  <c r="J27" i="12" s="1"/>
  <c r="G27" i="12"/>
  <c r="O27" i="12" s="1"/>
  <c r="M27" i="12"/>
  <c r="N27" i="12"/>
  <c r="G28" i="12"/>
  <c r="H28" i="12"/>
  <c r="J28" i="12" s="1"/>
  <c r="M28" i="12"/>
  <c r="N28" i="12"/>
  <c r="J29" i="12"/>
  <c r="M29" i="12"/>
  <c r="N29" i="12"/>
  <c r="H30" i="12"/>
  <c r="J30" i="12" s="1"/>
  <c r="G30" i="12"/>
  <c r="M30" i="12"/>
  <c r="N30" i="12"/>
  <c r="G31" i="12"/>
  <c r="H31" i="12"/>
  <c r="J31" i="12" s="1"/>
  <c r="M31" i="12"/>
  <c r="N31" i="12"/>
  <c r="H32" i="12"/>
  <c r="J32" i="12" s="1"/>
  <c r="M32" i="12"/>
  <c r="G33" i="12"/>
  <c r="O33" i="12" s="1"/>
  <c r="H33" i="12"/>
  <c r="J33" i="12" s="1"/>
  <c r="M33" i="12"/>
  <c r="N33" i="12"/>
  <c r="H34" i="12"/>
  <c r="J34" i="12" s="1"/>
  <c r="G34" i="12"/>
  <c r="M34" i="12"/>
  <c r="N34" i="12"/>
  <c r="G35" i="12"/>
  <c r="H35" i="12"/>
  <c r="J35" i="12" s="1"/>
  <c r="M35" i="12"/>
  <c r="N35" i="12"/>
  <c r="G36" i="12"/>
  <c r="O36" i="12" s="1"/>
  <c r="H36" i="12"/>
  <c r="J36" i="12" s="1"/>
  <c r="M36" i="12"/>
  <c r="N36" i="12"/>
  <c r="C51" i="12"/>
  <c r="E51" i="12" l="1"/>
  <c r="M51" i="12"/>
  <c r="N32" i="12"/>
  <c r="N51" i="12" s="1"/>
  <c r="G32" i="12"/>
  <c r="G19" i="12"/>
  <c r="O19" i="12" s="1"/>
  <c r="G17" i="12"/>
  <c r="O17" i="12" s="1"/>
  <c r="H15" i="12"/>
  <c r="O51" i="12" l="1"/>
  <c r="G51" i="12"/>
  <c r="J15" i="12"/>
  <c r="J51" i="12" s="1"/>
  <c r="H51" i="12"/>
  <c r="J10" i="12" l="1"/>
  <c r="C10" i="3" l="1"/>
  <c r="C9" i="3"/>
  <c r="G28" i="3" l="1"/>
  <c r="G27" i="3"/>
  <c r="C29" i="3"/>
  <c r="C28" i="3"/>
  <c r="C27" i="3"/>
  <c r="F3" i="3"/>
  <c r="G10" i="3"/>
  <c r="F10" i="3"/>
  <c r="B10" i="3"/>
  <c r="F9" i="3"/>
  <c r="B9" i="3"/>
  <c r="B8" i="3"/>
</calcChain>
</file>

<file path=xl/sharedStrings.xml><?xml version="1.0" encoding="utf-8"?>
<sst xmlns="http://schemas.openxmlformats.org/spreadsheetml/2006/main" count="194" uniqueCount="151">
  <si>
    <t>Prefeitura Municipal de Cerro Branco</t>
  </si>
  <si>
    <t>Prop: Prefeitura Municipal de Cerro Branco</t>
  </si>
  <si>
    <t xml:space="preserve">Local: </t>
  </si>
  <si>
    <t>Obra:</t>
  </si>
  <si>
    <t>BDI:</t>
  </si>
  <si>
    <t>Orçamento Global</t>
  </si>
  <si>
    <t>Item</t>
  </si>
  <si>
    <t>Código</t>
  </si>
  <si>
    <t>Fonte</t>
  </si>
  <si>
    <t>Descrição</t>
  </si>
  <si>
    <t>Und.</t>
  </si>
  <si>
    <t>Quant.</t>
  </si>
  <si>
    <t xml:space="preserve"> R$ Mão de Obra</t>
  </si>
  <si>
    <t>R$ Materiais</t>
  </si>
  <si>
    <t>Valor Total (R$)</t>
  </si>
  <si>
    <t>3.</t>
  </si>
  <si>
    <t>m²</t>
  </si>
  <si>
    <t>Custo Unitário c/Bdi (R$)</t>
  </si>
  <si>
    <t>Custo Unitário (R$)</t>
  </si>
  <si>
    <t>Sinapi</t>
  </si>
  <si>
    <t>Totais</t>
  </si>
  <si>
    <t>Total</t>
  </si>
  <si>
    <t>____________________________</t>
  </si>
  <si>
    <t>Mateus da Costa</t>
  </si>
  <si>
    <t>Eng. Civil Crea RS 200556</t>
  </si>
  <si>
    <t>Prefeitura de Cerro Branco</t>
  </si>
  <si>
    <t>Valor</t>
  </si>
  <si>
    <t>Mês 1</t>
  </si>
  <si>
    <t>Mês 2</t>
  </si>
  <si>
    <t>%</t>
  </si>
  <si>
    <t>R$</t>
  </si>
  <si>
    <t>Acumulado</t>
  </si>
  <si>
    <t>Cronograma Fisico Financeiro da Obra</t>
  </si>
  <si>
    <t>m</t>
  </si>
  <si>
    <t>4.</t>
  </si>
  <si>
    <t>-</t>
  </si>
  <si>
    <t>1.2</t>
  </si>
  <si>
    <t>TOTAL</t>
  </si>
  <si>
    <t>COMP.01</t>
  </si>
  <si>
    <t>Sim</t>
  </si>
  <si>
    <t>2.3</t>
  </si>
  <si>
    <t>2.1</t>
  </si>
  <si>
    <t>2.2</t>
  </si>
  <si>
    <t>2.4</t>
  </si>
  <si>
    <t>2.5</t>
  </si>
  <si>
    <t>2.6</t>
  </si>
  <si>
    <t>2.7</t>
  </si>
  <si>
    <t>COMP.02</t>
  </si>
  <si>
    <t>COMP.03</t>
  </si>
  <si>
    <t>Reforma na EMEB David Unfer</t>
  </si>
  <si>
    <t>RSC 481, s/n, Serraria Scheidt, Cerro Branco – RS</t>
  </si>
  <si>
    <t>99855</t>
  </si>
  <si>
    <t>Reformas</t>
  </si>
  <si>
    <t>ÁREA LAVADA EXT (M²)</t>
  </si>
  <si>
    <t>ÁREA JANELA (m²)</t>
  </si>
  <si>
    <t>ÁREA PORTA (m²)</t>
  </si>
  <si>
    <t>FATOR JANELA</t>
  </si>
  <si>
    <t>FATOR PORTA</t>
  </si>
  <si>
    <t>ÁREA PAREDE PINTADA (M²)</t>
  </si>
  <si>
    <t>FATOR PAREDE</t>
  </si>
  <si>
    <t>ÁREA PAREDE CONSIDERADA (m²)</t>
  </si>
  <si>
    <t>ÁREA PAREDE (m²)</t>
  </si>
  <si>
    <t>JANELA (m²)</t>
  </si>
  <si>
    <t>PORTA (m²)</t>
  </si>
  <si>
    <t>ALTURA (m²)</t>
  </si>
  <si>
    <t>COMPRIMENTO (m)</t>
  </si>
  <si>
    <t>PAREDE</t>
  </si>
  <si>
    <t>TABELA PARA CÁLCULO DE ÁREA DE PINTURA - PAREDES E ESQUADRIAS</t>
  </si>
  <si>
    <t>88242</t>
  </si>
  <si>
    <t>Remoção de Forro de madeira e espelho existente</t>
  </si>
  <si>
    <t>Execução de espelho de madeira de eucalipto comum, incluso içamento e fixação</t>
  </si>
  <si>
    <t>Forro de madeira de eucalipto, incluso colocação</t>
  </si>
  <si>
    <t>99814</t>
  </si>
  <si>
    <t>88489</t>
  </si>
  <si>
    <t>100749</t>
  </si>
  <si>
    <t>12 - t</t>
  </si>
  <si>
    <t>100717</t>
  </si>
  <si>
    <t>PPCI</t>
  </si>
  <si>
    <t>3.1</t>
  </si>
  <si>
    <t>3.2</t>
  </si>
  <si>
    <t>3.3</t>
  </si>
  <si>
    <t>3.4</t>
  </si>
  <si>
    <t>3.5</t>
  </si>
  <si>
    <t>3.6</t>
  </si>
  <si>
    <t>Diversos</t>
  </si>
  <si>
    <t>4.1</t>
  </si>
  <si>
    <t>97599</t>
  </si>
  <si>
    <t>3.7</t>
  </si>
  <si>
    <t>Serviços - Corrimão e Barras</t>
  </si>
  <si>
    <t>1.1</t>
  </si>
  <si>
    <t>1.3</t>
  </si>
  <si>
    <t>1.4</t>
  </si>
  <si>
    <t>1.5</t>
  </si>
  <si>
    <t>1.6</t>
  </si>
  <si>
    <t>88317</t>
  </si>
  <si>
    <t>93588</t>
  </si>
  <si>
    <t>3.8</t>
  </si>
  <si>
    <t>Mercado</t>
  </si>
  <si>
    <t>LUMINÁRIA TIPO FAROLETE, 1200 LEDS, 2 FARÓIS</t>
  </si>
  <si>
    <t xml:space="preserve">UN </t>
  </si>
  <si>
    <t>Desoneração:</t>
  </si>
  <si>
    <t>Nâo</t>
  </si>
  <si>
    <t>Cerro Branco, Rs, 30 de Janeiro de 2024</t>
  </si>
  <si>
    <t>COMP.04</t>
  </si>
  <si>
    <t>Unid</t>
  </si>
  <si>
    <t>COMPOSIÇÃO PARAMÉTRICA DE PONTO ELÉTRICO DE ILUMINAÇÃO, COM INTERRUPTOR PARALELO, EM EDIFÍCIO RESIDENCIAL COM ELETRODUTO EMBUTIDO SEM NECESSIDADE DE RASGOS, INCLUSO TOMADA, ELETRODUTO, CABO E QUEBRA (SEM LUMINÁRIA E LÂMPADA). AF_11/2022</t>
  </si>
  <si>
    <t>Data Base Orçamento:  Abril de 2024</t>
  </si>
  <si>
    <t>Reforma na EMEB Davi Unfer</t>
  </si>
  <si>
    <t>CORRIMÃO SIMPLES, DIÂMETRO EXTERNO = 1 1/2", EM AÇO GALVANIZADO. AF_04/2019_PS</t>
  </si>
  <si>
    <t>M</t>
  </si>
  <si>
    <t>107,88</t>
  </si>
  <si>
    <t xml:space="preserve">TUBO ACO GALVANIZADO COM COSTURA, CLASSE LEVE, DN 32 MM ( 1 1/4"),  E = 2,65 MM,  *2,71*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</si>
  <si>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</si>
  <si>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45,50</t>
  </si>
  <si>
    <t xml:space="preserve">CHAPA DE ACO GALVANIZADA BITOLA GSG 14, E = 1,95 MM (15,60 KG/M2)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</si>
  <si>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KG    </t>
  </si>
  <si>
    <t>10,98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</si>
  <si>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</si>
  <si>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</si>
  <si>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>42,70</t>
  </si>
  <si>
    <t xml:space="preserve">CHAPA DE ACO FINA A QUENTE BITOLA MSG 13, E = 2,25 MM (18,00 KG/M2)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</si>
  <si>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8,96</t>
  </si>
  <si>
    <t>SOLDADOR COM ENCARGOS COMPLEMENTARES</t>
  </si>
  <si>
    <t>H</t>
  </si>
  <si>
    <t>32,34</t>
  </si>
  <si>
    <t>LIMPEZA DE SUPERFÍCIE COM JATO DE ALTA PRESSÃO. AF_04/2019</t>
  </si>
  <si>
    <t>M2</t>
  </si>
  <si>
    <t>2,01</t>
  </si>
  <si>
    <t>PINTURA LÁTEX ACRÍLICA PREMIUM, APLICAÇÃO MANUAL EM PAREDES, DUAS DEMÃOS. AF_04/2023</t>
  </si>
  <si>
    <t>13,69</t>
  </si>
  <si>
    <t>PINTURA COM TINTA ALQUÍDICA DE ACABAMENTO (ESMALTE SINTÉTICO FOSCO) PULVERIZADA SOBRE SUPERFÍCIES METÁLICAS (EXCETO PERFIL) EXECUTADO EM OBRA (POR DEMÃO). AF_01/2020_PE</t>
  </si>
  <si>
    <t>24,80</t>
  </si>
  <si>
    <t>LIXAMENTO MANUAL EM SUPERFÍCIES METÁLICAS EM OBRA. AF_01/2020</t>
  </si>
  <si>
    <t>9,73</t>
  </si>
  <si>
    <t xml:space="preserve">PLACA DE SINALIZACAO DE SEGURANCA CONTRA INCENDIO, FOTOLUMINESCENTE, RETANGULAR, *13 X 26*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</si>
  <si>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</si>
  <si>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14,60</t>
  </si>
  <si>
    <t xml:space="preserve">PLACA DE SINALIZACAO DE SEGURANCA CONTRA INCENDIO, FOTOLUMINESCENTE, QUADRADA, *14 X 14*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</si>
  <si>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8,72</t>
  </si>
  <si>
    <t xml:space="preserve">PLACA DE SINALIZACAO DE SEGURANCA CONTRA INCENDIO - ALERTA, TRIANGULAR, BASE DE *30*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</si>
  <si>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28,74</t>
  </si>
  <si>
    <t xml:space="preserve">SILICONE ACETICO USO GERAL INCOLOR 280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</si>
  <si>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24,27</t>
  </si>
  <si>
    <t>AJUDANTE DE PEDREIRO COM ENCARGOS COMPLEMENTARES</t>
  </si>
  <si>
    <t>23,66</t>
  </si>
  <si>
    <t>LUMINÁRIA DE EMERGÊNCIA, COM 30 LÂMPADAS LED DE 2 W, SEM REATOR - FORNECIMENTO E INSTALAÇÃO. AF_02/2020</t>
  </si>
  <si>
    <t>UN</t>
  </si>
  <si>
    <t>22,04</t>
  </si>
  <si>
    <t>TRANSPORTE COM CAMINHÃO BASCULANTE DE 10 M³, EM VIA URBANA EM LEITO NATURAL (UNIDADE: M3XKM). AF_07/2020</t>
  </si>
  <si>
    <t>M3XKM</t>
  </si>
  <si>
    <t>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</si>
</sst>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0.0%"/>
    <numFmt numFmtId="166" formatCode="[$-416]m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0" fillId="0" borderId="0" xfId="0" applyAlignment="1">
      <alignment vertical="center" wrapText="1"/>
    </xf>
    <xf numFmtId="10" fontId="0" fillId="0" borderId="0" xfId="2" applyNumberFormat="1" applyFont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165" fontId="0" fillId="0" borderId="11" xfId="2" applyNumberFormat="1" applyFont="1" applyBorder="1"/>
    <xf numFmtId="10" fontId="0" fillId="0" borderId="14" xfId="2" applyNumberFormat="1" applyFont="1" applyBorder="1"/>
    <xf numFmtId="164" fontId="0" fillId="0" borderId="14" xfId="0" applyNumberFormat="1" applyBorder="1"/>
    <xf numFmtId="0" fontId="0" fillId="0" borderId="15" xfId="0" applyBorder="1"/>
    <xf numFmtId="0" fontId="0" fillId="0" borderId="16" xfId="0" applyBorder="1"/>
    <xf numFmtId="10" fontId="0" fillId="0" borderId="12" xfId="2" applyNumberFormat="1" applyFont="1" applyBorder="1"/>
    <xf numFmtId="164" fontId="0" fillId="0" borderId="19" xfId="0" applyNumberFormat="1" applyBorder="1"/>
    <xf numFmtId="10" fontId="0" fillId="0" borderId="19" xfId="2" applyNumberFormat="1" applyFont="1" applyBorder="1"/>
    <xf numFmtId="10" fontId="0" fillId="0" borderId="13" xfId="2" applyNumberFormat="1" applyFont="1" applyBorder="1"/>
    <xf numFmtId="164" fontId="0" fillId="0" borderId="17" xfId="0" applyNumberFormat="1" applyBorder="1"/>
    <xf numFmtId="0" fontId="0" fillId="0" borderId="22" xfId="0" applyBorder="1"/>
    <xf numFmtId="164" fontId="0" fillId="0" borderId="22" xfId="0" applyNumberFormat="1" applyBorder="1"/>
    <xf numFmtId="165" fontId="0" fillId="0" borderId="22" xfId="2" applyNumberFormat="1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0" xfId="0" applyNumberFormat="1" applyFont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164" fontId="3" fillId="2" borderId="4" xfId="1" applyFont="1" applyFill="1" applyBorder="1" applyAlignment="1">
      <alignment vertical="center"/>
    </xf>
    <xf numFmtId="164" fontId="3" fillId="5" borderId="4" xfId="1" applyFont="1" applyFill="1" applyBorder="1" applyAlignment="1">
      <alignment vertical="center" wrapText="1"/>
    </xf>
    <xf numFmtId="164" fontId="0" fillId="2" borderId="4" xfId="1" applyFont="1" applyFill="1" applyBorder="1" applyAlignment="1">
      <alignment vertical="center" wrapText="1"/>
    </xf>
    <xf numFmtId="166" fontId="0" fillId="0" borderId="0" xfId="0" applyNumberFormat="1"/>
    <xf numFmtId="0" fontId="0" fillId="0" borderId="6" xfId="0" applyBorder="1"/>
    <xf numFmtId="0" fontId="0" fillId="0" borderId="0" xfId="1" applyNumberFormat="1" applyFont="1" applyBorder="1"/>
    <xf numFmtId="0" fontId="0" fillId="0" borderId="5" xfId="0" applyBorder="1" applyAlignment="1">
      <alignment horizontal="left"/>
    </xf>
    <xf numFmtId="0" fontId="0" fillId="0" borderId="0" xfId="1" applyNumberFormat="1" applyFont="1" applyFill="1" applyBorder="1"/>
    <xf numFmtId="0" fontId="0" fillId="0" borderId="24" xfId="0" applyBorder="1"/>
    <xf numFmtId="0" fontId="0" fillId="0" borderId="8" xfId="0" applyBorder="1"/>
    <xf numFmtId="0" fontId="0" fillId="0" borderId="10" xfId="0" applyBorder="1" applyAlignment="1">
      <alignment horizontal="left"/>
    </xf>
    <xf numFmtId="2" fontId="3" fillId="0" borderId="6" xfId="0" applyNumberFormat="1" applyFont="1" applyBorder="1" applyAlignment="1">
      <alignment vertical="center" wrapText="1"/>
    </xf>
    <xf numFmtId="0" fontId="0" fillId="0" borderId="21" xfId="0" applyBorder="1" applyAlignment="1">
      <alignment horizontal="center"/>
    </xf>
    <xf numFmtId="10" fontId="0" fillId="0" borderId="18" xfId="2" applyNumberFormat="1" applyFon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11" xfId="0" applyNumberFormat="1" applyBorder="1"/>
    <xf numFmtId="9" fontId="0" fillId="0" borderId="22" xfId="2" applyFont="1" applyBorder="1"/>
    <xf numFmtId="9" fontId="0" fillId="0" borderId="11" xfId="2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3" fillId="5" borderId="3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6">
    <cellStyle name="Moeda" xfId="1" builtinId="4"/>
    <cellStyle name="Normal" xfId="0" builtinId="0"/>
    <cellStyle name="Normal 2" xfId="3" xr:uid="{00000000-0005-0000-0000-000003000000}"/>
    <cellStyle name="Normal 7" xfId="5" xr:uid="{00000000-0005-0000-0000-000004000000}"/>
    <cellStyle name="Normal 8" xfId="4" xr:uid="{00000000-0005-0000-0000-000005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561975</xdr:colOff>
      <xdr:row>6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85725"/>
          <a:ext cx="140970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66675</xdr:rowOff>
    </xdr:from>
    <xdr:to>
      <xdr:col>2</xdr:col>
      <xdr:colOff>1219200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66675"/>
          <a:ext cx="1409700" cy="1123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0</xdr:rowOff>
    </xdr:from>
    <xdr:ext cx="1409700" cy="11239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1409700" cy="1123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ateus\PMCB%20-%20ARQUITETURA%20E%20ENGENHARIA\PROJETOS\PMCB-2015_11-REDE%20DE%20&#193;GUA%20E%20PO&#199;OS%20ARTESIANOS\2018\PO_e_CFF_MO27476v008\MO27476008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ateus\PMCB%20-%20ARQUITETURA%20E%20ENGENHARIA\PROJETOS\PMCB-2021-05-ABRIGO%20AMBULANCIA%20POSTO%20DE%20SA&#218;DE%20E%20GESSO\Or&#231;amento%20Reforma%20do%20Posto%20de%20Saude%20Abril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BDI (2)"/>
      <sheetName val="PO"/>
      <sheetName val="PLQ"/>
      <sheetName val="CFF"/>
    </sheetNames>
    <definedNames>
      <definedName name="linhaSINAPIxls" refersTo="='PO'!$X1" sheetId="3"/>
    </defined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  <row r="38">
          <cell r="A38">
            <v>43252</v>
          </cell>
          <cell r="C38" t="str">
            <v>Sim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Composições"/>
      <sheetName val="Tabela Paredes PIntura"/>
      <sheetName val="Cronograma"/>
      <sheetName val="Calc. Quantidades"/>
      <sheetName val="BDI (3)"/>
      <sheetName val="Auxiliares"/>
      <sheetName val="Orçamento (2)"/>
    </sheetNames>
    <sheetDataSet>
      <sheetData sheetId="0">
        <row r="8">
          <cell r="B8" t="str">
            <v>Prop: Prefeitura Municipal de Cerro Branco</v>
          </cell>
        </row>
        <row r="9">
          <cell r="B9" t="str">
            <v xml:space="preserve">Local: </v>
          </cell>
        </row>
        <row r="11">
          <cell r="B11" t="str">
            <v>Obra: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55"/>
  <sheetViews>
    <sheetView topLeftCell="A11" workbookViewId="0">
      <selection activeCell="E18" sqref="E18"/>
    </sheetView>
  </sheetViews>
  <sheetFormatPr defaultRowHeight="15" x14ac:dyDescent="0.25"/>
  <cols>
    <col min="2" max="2" width="7.140625" customWidth="1"/>
    <col min="3" max="3" width="9.5703125" customWidth="1"/>
    <col min="4" max="4" width="8.7109375" customWidth="1"/>
    <col min="5" max="5" width="76.5703125" customWidth="1"/>
    <col min="6" max="6" width="7.140625" customWidth="1"/>
    <col min="7" max="7" width="8.7109375" customWidth="1"/>
    <col min="9" max="9" width="10.7109375" customWidth="1"/>
    <col min="10" max="10" width="14.140625" customWidth="1"/>
    <col min="11" max="11" width="13.28515625" customWidth="1"/>
    <col min="12" max="12" width="13.85546875" customWidth="1"/>
  </cols>
  <sheetData>
    <row r="2" spans="2:20" ht="18.75" customHeight="1" x14ac:dyDescent="0.25">
      <c r="F2" s="58" t="s">
        <v>0</v>
      </c>
      <c r="G2" s="58"/>
      <c r="H2" s="58"/>
      <c r="I2" s="58"/>
      <c r="J2" s="58"/>
    </row>
    <row r="3" spans="2:20" x14ac:dyDescent="0.25">
      <c r="F3" s="58"/>
      <c r="G3" s="58"/>
      <c r="H3" s="58"/>
      <c r="I3" s="58"/>
      <c r="J3" s="58"/>
    </row>
    <row r="4" spans="2:20" x14ac:dyDescent="0.25">
      <c r="F4" s="58"/>
      <c r="G4" s="58"/>
      <c r="H4" s="58"/>
      <c r="I4" s="58"/>
      <c r="J4" s="58"/>
    </row>
    <row r="5" spans="2:20" x14ac:dyDescent="0.25">
      <c r="F5" s="58"/>
      <c r="G5" s="58"/>
      <c r="H5" s="58"/>
      <c r="I5" s="58"/>
      <c r="J5" s="58"/>
    </row>
    <row r="8" spans="2:20" x14ac:dyDescent="0.25">
      <c r="B8" t="s">
        <v>1</v>
      </c>
    </row>
    <row r="9" spans="2:20" ht="20.25" customHeight="1" x14ac:dyDescent="0.25">
      <c r="B9" t="s">
        <v>2</v>
      </c>
      <c r="C9" s="59" t="s">
        <v>50</v>
      </c>
      <c r="D9" s="59"/>
      <c r="E9" s="59"/>
      <c r="F9" s="59"/>
      <c r="G9" t="s">
        <v>106</v>
      </c>
      <c r="J9" s="40"/>
    </row>
    <row r="10" spans="2:20" ht="9.75" customHeight="1" x14ac:dyDescent="0.25">
      <c r="C10" s="59"/>
      <c r="D10" s="59"/>
      <c r="E10" s="59"/>
      <c r="F10" s="59"/>
    </row>
    <row r="11" spans="2:20" ht="18.75" customHeight="1" x14ac:dyDescent="0.25">
      <c r="B11" t="s">
        <v>3</v>
      </c>
      <c r="C11" s="60" t="s">
        <v>49</v>
      </c>
      <c r="D11" s="60"/>
      <c r="E11" s="60"/>
      <c r="F11" s="60"/>
      <c r="G11" t="s">
        <v>4</v>
      </c>
      <c r="H11" s="2">
        <v>0.2389</v>
      </c>
    </row>
    <row r="12" spans="2:20" ht="14.25" customHeight="1" x14ac:dyDescent="0.25">
      <c r="G12" t="s">
        <v>100</v>
      </c>
      <c r="H12" s="2"/>
      <c r="I12" t="s">
        <v>101</v>
      </c>
      <c r="T12" t="s">
        <v>39</v>
      </c>
    </row>
    <row r="13" spans="2:20" ht="15.75" thickBot="1" x14ac:dyDescent="0.3">
      <c r="T13" t="s">
        <v>101</v>
      </c>
    </row>
    <row r="14" spans="2:20" ht="15.75" thickBot="1" x14ac:dyDescent="0.3">
      <c r="B14" s="62" t="s">
        <v>5</v>
      </c>
      <c r="C14" s="63"/>
      <c r="D14" s="63"/>
      <c r="E14" s="63"/>
      <c r="F14" s="63"/>
      <c r="G14" s="63"/>
      <c r="H14" s="63"/>
      <c r="I14" s="63"/>
      <c r="J14" s="63"/>
      <c r="K14" s="63"/>
      <c r="L14" s="64"/>
    </row>
    <row r="15" spans="2:20" ht="42.75" customHeight="1" thickBot="1" x14ac:dyDescent="0.3"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  <c r="G15" s="3" t="s">
        <v>11</v>
      </c>
      <c r="H15" s="3" t="s">
        <v>18</v>
      </c>
      <c r="I15" s="4" t="s">
        <v>17</v>
      </c>
      <c r="J15" s="3" t="s">
        <v>12</v>
      </c>
      <c r="K15" s="3" t="s">
        <v>13</v>
      </c>
      <c r="L15" s="3" t="s">
        <v>14</v>
      </c>
      <c r="M15" s="1"/>
    </row>
    <row r="16" spans="2:20" ht="16.5" customHeight="1" thickBot="1" x14ac:dyDescent="0.3">
      <c r="B16" s="35"/>
      <c r="C16" s="65" t="s">
        <v>107</v>
      </c>
      <c r="D16" s="66"/>
      <c r="E16" s="66"/>
      <c r="F16" s="36"/>
      <c r="G16" s="36"/>
      <c r="H16" s="36"/>
      <c r="I16" s="36"/>
      <c r="J16" s="39">
        <v>20039.379999999997</v>
      </c>
      <c r="K16" s="39">
        <v>26532.84</v>
      </c>
      <c r="L16" s="39">
        <v>46572.219999999994</v>
      </c>
      <c r="M16" s="1"/>
    </row>
    <row r="17" spans="2:12" ht="15.75" thickBot="1" x14ac:dyDescent="0.3">
      <c r="B17" s="30">
        <v>1</v>
      </c>
      <c r="C17" s="31" t="s">
        <v>88</v>
      </c>
      <c r="D17" s="31"/>
      <c r="E17" s="31"/>
      <c r="F17" s="31"/>
      <c r="G17" s="31"/>
      <c r="H17" s="31"/>
      <c r="I17" s="31"/>
      <c r="J17" s="37">
        <v>2971.6800000000003</v>
      </c>
      <c r="K17" s="37">
        <v>4457.4799999999996</v>
      </c>
      <c r="L17" s="37">
        <v>7429.1600000000008</v>
      </c>
    </row>
    <row r="18" spans="2:12" ht="30" x14ac:dyDescent="0.25">
      <c r="B18" s="25" t="s">
        <v>89</v>
      </c>
      <c r="C18" s="28" t="s">
        <v>19</v>
      </c>
      <c r="D18" s="28" t="s">
        <v>51</v>
      </c>
      <c r="E18" s="26" t="s">
        <v>108</v>
      </c>
      <c r="F18" s="26" t="s">
        <v>109</v>
      </c>
      <c r="G18" s="33">
        <v>32.799999999999997</v>
      </c>
      <c r="H18" s="33" t="s">
        <v>110</v>
      </c>
      <c r="I18" s="33">
        <v>133.65</v>
      </c>
      <c r="J18" s="33">
        <v>1753.4900000000002</v>
      </c>
      <c r="K18" s="33">
        <v>2630.23</v>
      </c>
      <c r="L18" s="48">
        <v>4383.72</v>
      </c>
    </row>
    <row r="19" spans="2:12" ht="30" x14ac:dyDescent="0.25">
      <c r="B19" s="32" t="s">
        <v>36</v>
      </c>
      <c r="C19" s="28" t="s">
        <v>19</v>
      </c>
      <c r="D19" s="29">
        <v>21011</v>
      </c>
      <c r="E19" s="26" t="s">
        <v>111</v>
      </c>
      <c r="F19" s="26" t="s">
        <v>112</v>
      </c>
      <c r="G19" s="33">
        <v>32.799999999999997</v>
      </c>
      <c r="H19" s="33" t="s">
        <v>113</v>
      </c>
      <c r="I19" s="33">
        <v>56.37</v>
      </c>
      <c r="J19" s="33">
        <v>739.58000000000015</v>
      </c>
      <c r="K19" s="33">
        <v>1109.3599999999999</v>
      </c>
      <c r="L19" s="48">
        <v>1848.94</v>
      </c>
    </row>
    <row r="20" spans="2:12" x14ac:dyDescent="0.25">
      <c r="B20" s="32" t="s">
        <v>90</v>
      </c>
      <c r="C20" s="28" t="s">
        <v>19</v>
      </c>
      <c r="D20" s="29">
        <v>11026</v>
      </c>
      <c r="E20" s="26" t="s">
        <v>114</v>
      </c>
      <c r="F20" s="26" t="s">
        <v>115</v>
      </c>
      <c r="G20" s="33">
        <v>8.0399999999999991</v>
      </c>
      <c r="H20" s="33" t="s">
        <v>116</v>
      </c>
      <c r="I20" s="33">
        <v>13.6</v>
      </c>
      <c r="J20" s="33">
        <v>43.740000000000009</v>
      </c>
      <c r="K20" s="33">
        <v>65.599999999999994</v>
      </c>
      <c r="L20" s="48">
        <v>109.34</v>
      </c>
    </row>
    <row r="21" spans="2:12" x14ac:dyDescent="0.25">
      <c r="B21" s="32" t="s">
        <v>91</v>
      </c>
      <c r="C21" s="28" t="s">
        <v>19</v>
      </c>
      <c r="D21" s="29">
        <v>7307</v>
      </c>
      <c r="E21" s="26" t="s">
        <v>117</v>
      </c>
      <c r="F21" s="26" t="s">
        <v>118</v>
      </c>
      <c r="G21" s="33">
        <v>4</v>
      </c>
      <c r="H21" s="33" t="s">
        <v>119</v>
      </c>
      <c r="I21" s="33">
        <v>52.9</v>
      </c>
      <c r="J21" s="33">
        <v>84.64</v>
      </c>
      <c r="K21" s="33">
        <v>126.96</v>
      </c>
      <c r="L21" s="48">
        <v>211.6</v>
      </c>
    </row>
    <row r="22" spans="2:12" x14ac:dyDescent="0.25">
      <c r="B22" s="32" t="s">
        <v>92</v>
      </c>
      <c r="C22" s="28" t="s">
        <v>19</v>
      </c>
      <c r="D22" s="29">
        <v>1321</v>
      </c>
      <c r="E22" s="26" t="s">
        <v>120</v>
      </c>
      <c r="F22" s="26" t="s">
        <v>115</v>
      </c>
      <c r="G22" s="33">
        <v>50</v>
      </c>
      <c r="H22" s="33" t="s">
        <v>121</v>
      </c>
      <c r="I22" s="33">
        <v>11.1</v>
      </c>
      <c r="J22" s="33">
        <v>222</v>
      </c>
      <c r="K22" s="33">
        <v>333</v>
      </c>
      <c r="L22" s="48">
        <v>555</v>
      </c>
    </row>
    <row r="23" spans="2:12" x14ac:dyDescent="0.25">
      <c r="B23" s="32" t="s">
        <v>93</v>
      </c>
      <c r="C23" s="28" t="s">
        <v>19</v>
      </c>
      <c r="D23" s="29" t="s">
        <v>94</v>
      </c>
      <c r="E23" s="26" t="s">
        <v>122</v>
      </c>
      <c r="F23" s="26" t="s">
        <v>123</v>
      </c>
      <c r="G23" s="33">
        <v>8</v>
      </c>
      <c r="H23" s="33" t="s">
        <v>124</v>
      </c>
      <c r="I23" s="33">
        <v>40.07</v>
      </c>
      <c r="J23" s="33">
        <v>128.22999999999999</v>
      </c>
      <c r="K23" s="33">
        <v>192.33</v>
      </c>
      <c r="L23" s="48">
        <v>320.56</v>
      </c>
    </row>
    <row r="24" spans="2:12" ht="15.75" thickBot="1" x14ac:dyDescent="0.3">
      <c r="B24" s="32"/>
      <c r="C24" s="28"/>
      <c r="D24" s="29"/>
      <c r="E24" s="26"/>
      <c r="F24" s="26"/>
      <c r="G24" s="33"/>
      <c r="H24" s="33"/>
      <c r="I24" s="33"/>
      <c r="J24" s="33"/>
      <c r="K24" s="33"/>
      <c r="L24" s="48"/>
    </row>
    <row r="25" spans="2:12" ht="15.75" thickBot="1" x14ac:dyDescent="0.3">
      <c r="B25" s="34">
        <v>2</v>
      </c>
      <c r="C25" s="61" t="s">
        <v>52</v>
      </c>
      <c r="D25" s="61"/>
      <c r="E25" s="61"/>
      <c r="F25" s="61"/>
      <c r="G25" s="61"/>
      <c r="H25" s="61"/>
      <c r="I25" s="61"/>
      <c r="J25" s="38">
        <v>16009.199999999999</v>
      </c>
      <c r="K25" s="38">
        <v>20899.2</v>
      </c>
      <c r="L25" s="38">
        <v>36908.399999999994</v>
      </c>
    </row>
    <row r="26" spans="2:12" ht="30" x14ac:dyDescent="0.25">
      <c r="B26" s="25" t="s">
        <v>41</v>
      </c>
      <c r="C26" s="28" t="s">
        <v>19</v>
      </c>
      <c r="D26" s="26" t="s">
        <v>38</v>
      </c>
      <c r="E26" s="26" t="s">
        <v>69</v>
      </c>
      <c r="F26" s="26" t="s">
        <v>16</v>
      </c>
      <c r="G26" s="33">
        <v>21</v>
      </c>
      <c r="H26" s="33">
        <v>3.55</v>
      </c>
      <c r="I26" s="33">
        <v>4.4000000000000004</v>
      </c>
      <c r="J26" s="33">
        <v>36.960000000000008</v>
      </c>
      <c r="K26" s="33">
        <v>55.44</v>
      </c>
      <c r="L26" s="48">
        <v>92.4</v>
      </c>
    </row>
    <row r="27" spans="2:12" ht="30" x14ac:dyDescent="0.25">
      <c r="B27" s="25" t="s">
        <v>42</v>
      </c>
      <c r="C27" s="28" t="s">
        <v>19</v>
      </c>
      <c r="D27" s="26" t="s">
        <v>47</v>
      </c>
      <c r="E27" s="26" t="s">
        <v>70</v>
      </c>
      <c r="F27" s="26" t="s">
        <v>33</v>
      </c>
      <c r="G27" s="33">
        <v>30</v>
      </c>
      <c r="H27" s="33">
        <v>21.39</v>
      </c>
      <c r="I27" s="33">
        <v>26.5</v>
      </c>
      <c r="J27" s="33">
        <v>318</v>
      </c>
      <c r="K27" s="33">
        <v>477</v>
      </c>
      <c r="L27" s="48">
        <v>795</v>
      </c>
    </row>
    <row r="28" spans="2:12" ht="30" x14ac:dyDescent="0.25">
      <c r="B28" s="25" t="s">
        <v>40</v>
      </c>
      <c r="C28" s="28" t="s">
        <v>19</v>
      </c>
      <c r="D28" s="26" t="s">
        <v>48</v>
      </c>
      <c r="E28" s="26" t="s">
        <v>71</v>
      </c>
      <c r="F28" s="26" t="s">
        <v>16</v>
      </c>
      <c r="G28" s="33">
        <v>15</v>
      </c>
      <c r="H28" s="33">
        <v>86.56</v>
      </c>
      <c r="I28" s="33">
        <v>107.24</v>
      </c>
      <c r="J28" s="33">
        <v>643.43999999999994</v>
      </c>
      <c r="K28" s="33">
        <v>965.16</v>
      </c>
      <c r="L28" s="48">
        <v>1608.6</v>
      </c>
    </row>
    <row r="29" spans="2:12" x14ac:dyDescent="0.25">
      <c r="B29" s="25" t="s">
        <v>43</v>
      </c>
      <c r="C29" s="28" t="s">
        <v>19</v>
      </c>
      <c r="D29" s="26" t="s">
        <v>72</v>
      </c>
      <c r="E29" s="26" t="s">
        <v>125</v>
      </c>
      <c r="F29" s="26" t="s">
        <v>126</v>
      </c>
      <c r="G29" s="33">
        <v>195.26500000000004</v>
      </c>
      <c r="H29" s="33" t="s">
        <v>127</v>
      </c>
      <c r="I29" s="33">
        <v>2.4900000000000002</v>
      </c>
      <c r="J29" s="33">
        <v>194.48999999999995</v>
      </c>
      <c r="K29" s="33">
        <v>291.72000000000003</v>
      </c>
      <c r="L29" s="48">
        <v>486.21</v>
      </c>
    </row>
    <row r="30" spans="2:12" ht="30" x14ac:dyDescent="0.25">
      <c r="B30" s="25" t="s">
        <v>44</v>
      </c>
      <c r="C30" s="28" t="s">
        <v>19</v>
      </c>
      <c r="D30" s="26" t="s">
        <v>73</v>
      </c>
      <c r="E30" s="26" t="s">
        <v>128</v>
      </c>
      <c r="F30" s="26" t="s">
        <v>126</v>
      </c>
      <c r="G30" s="33">
        <v>1212.3400000000001</v>
      </c>
      <c r="H30" s="33" t="s">
        <v>129</v>
      </c>
      <c r="I30" s="33">
        <v>16.96</v>
      </c>
      <c r="J30" s="33">
        <v>8224.52</v>
      </c>
      <c r="K30" s="33">
        <v>12336.77</v>
      </c>
      <c r="L30" s="48">
        <v>20561.29</v>
      </c>
    </row>
    <row r="31" spans="2:12" ht="45" x14ac:dyDescent="0.25">
      <c r="B31" s="25" t="s">
        <v>45</v>
      </c>
      <c r="C31" s="28" t="s">
        <v>19</v>
      </c>
      <c r="D31" s="26" t="s">
        <v>74</v>
      </c>
      <c r="E31" s="26" t="s">
        <v>130</v>
      </c>
      <c r="F31" s="26" t="s">
        <v>126</v>
      </c>
      <c r="G31" s="33">
        <v>333.67000000000007</v>
      </c>
      <c r="H31" s="33" t="s">
        <v>131</v>
      </c>
      <c r="I31" s="33">
        <v>30.72</v>
      </c>
      <c r="J31" s="33">
        <v>4100.1400000000003</v>
      </c>
      <c r="K31" s="33">
        <v>6150.2</v>
      </c>
      <c r="L31" s="48">
        <v>10250.34</v>
      </c>
    </row>
    <row r="32" spans="2:12" x14ac:dyDescent="0.25">
      <c r="B32" s="25" t="s">
        <v>46</v>
      </c>
      <c r="C32" s="28" t="s">
        <v>19</v>
      </c>
      <c r="D32" s="26" t="s">
        <v>76</v>
      </c>
      <c r="E32" s="26" t="s">
        <v>132</v>
      </c>
      <c r="F32" s="26" t="s">
        <v>126</v>
      </c>
      <c r="G32" s="33">
        <v>258.47000000000003</v>
      </c>
      <c r="H32" s="33" t="s">
        <v>133</v>
      </c>
      <c r="I32" s="33">
        <v>12.05</v>
      </c>
      <c r="J32" s="33">
        <v>2491.65</v>
      </c>
      <c r="K32" s="33">
        <v>622.91</v>
      </c>
      <c r="L32" s="48">
        <v>3114.56</v>
      </c>
    </row>
    <row r="33" spans="2:12" x14ac:dyDescent="0.25">
      <c r="B33" s="25"/>
      <c r="C33" s="28"/>
      <c r="D33" s="26"/>
      <c r="E33" s="26"/>
      <c r="F33" s="26"/>
      <c r="G33" s="33"/>
      <c r="H33" s="33"/>
      <c r="I33" s="33"/>
      <c r="J33" s="33"/>
      <c r="K33" s="33"/>
      <c r="L33" s="48"/>
    </row>
    <row r="34" spans="2:12" x14ac:dyDescent="0.25">
      <c r="B34" s="25"/>
      <c r="C34" s="28"/>
      <c r="D34" s="26"/>
      <c r="E34" s="26"/>
      <c r="F34" s="26"/>
      <c r="G34" s="33"/>
      <c r="H34" s="33"/>
      <c r="I34" s="33"/>
      <c r="J34" s="33"/>
      <c r="K34" s="33"/>
      <c r="L34" s="48"/>
    </row>
    <row r="35" spans="2:12" ht="15.75" thickBot="1" x14ac:dyDescent="0.3">
      <c r="B35" s="25"/>
      <c r="C35" s="28"/>
      <c r="D35" s="26"/>
      <c r="E35" s="26"/>
      <c r="F35" s="26"/>
      <c r="G35" s="26"/>
      <c r="H35" s="26"/>
      <c r="I35" s="33"/>
      <c r="J35" s="26"/>
      <c r="K35" s="26"/>
      <c r="L35" s="27"/>
    </row>
    <row r="36" spans="2:12" ht="15.75" thickBot="1" x14ac:dyDescent="0.3">
      <c r="B36" s="34" t="s">
        <v>15</v>
      </c>
      <c r="C36" s="61" t="s">
        <v>77</v>
      </c>
      <c r="D36" s="61"/>
      <c r="E36" s="61"/>
      <c r="F36" s="61"/>
      <c r="G36" s="61"/>
      <c r="H36" s="61"/>
      <c r="I36" s="61"/>
      <c r="J36" s="38">
        <v>710.0200000000001</v>
      </c>
      <c r="K36" s="38">
        <v>653.44000000000005</v>
      </c>
      <c r="L36" s="38">
        <v>1363.46</v>
      </c>
    </row>
    <row r="37" spans="2:12" ht="45" x14ac:dyDescent="0.25">
      <c r="B37" s="25" t="s">
        <v>78</v>
      </c>
      <c r="C37" s="28" t="s">
        <v>19</v>
      </c>
      <c r="D37" s="26">
        <v>37539</v>
      </c>
      <c r="E37" s="26" t="s">
        <v>134</v>
      </c>
      <c r="F37" s="26" t="s">
        <v>135</v>
      </c>
      <c r="G37" s="26">
        <v>5</v>
      </c>
      <c r="H37" s="33" t="s">
        <v>136</v>
      </c>
      <c r="I37" s="33">
        <v>18.09</v>
      </c>
      <c r="J37" s="26">
        <v>81.41</v>
      </c>
      <c r="K37" s="26">
        <v>9.0399999999999991</v>
      </c>
      <c r="L37" s="27">
        <v>90.45</v>
      </c>
    </row>
    <row r="38" spans="2:12" ht="45" x14ac:dyDescent="0.25">
      <c r="B38" s="25" t="s">
        <v>79</v>
      </c>
      <c r="C38" s="28" t="s">
        <v>19</v>
      </c>
      <c r="D38" s="26">
        <v>37557</v>
      </c>
      <c r="E38" s="26" t="s">
        <v>137</v>
      </c>
      <c r="F38" s="26" t="s">
        <v>135</v>
      </c>
      <c r="G38" s="26">
        <v>3</v>
      </c>
      <c r="H38" s="33" t="s">
        <v>138</v>
      </c>
      <c r="I38" s="33">
        <v>10.8</v>
      </c>
      <c r="J38" s="26">
        <v>29.159999999999997</v>
      </c>
      <c r="K38" s="26">
        <v>3.24</v>
      </c>
      <c r="L38" s="27">
        <v>32.4</v>
      </c>
    </row>
    <row r="39" spans="2:12" ht="45" x14ac:dyDescent="0.25">
      <c r="B39" s="25" t="s">
        <v>80</v>
      </c>
      <c r="C39" s="28" t="s">
        <v>19</v>
      </c>
      <c r="D39" s="26">
        <v>37560</v>
      </c>
      <c r="E39" s="26" t="s">
        <v>139</v>
      </c>
      <c r="F39" s="26" t="s">
        <v>135</v>
      </c>
      <c r="G39" s="26">
        <v>1</v>
      </c>
      <c r="H39" s="33" t="s">
        <v>140</v>
      </c>
      <c r="I39" s="33">
        <v>35.61</v>
      </c>
      <c r="J39" s="26">
        <v>32.049999999999997</v>
      </c>
      <c r="K39" s="26">
        <v>3.56</v>
      </c>
      <c r="L39" s="27">
        <v>35.61</v>
      </c>
    </row>
    <row r="40" spans="2:12" x14ac:dyDescent="0.25">
      <c r="B40" s="25" t="s">
        <v>81</v>
      </c>
      <c r="C40" s="28" t="s">
        <v>19</v>
      </c>
      <c r="D40" s="26">
        <v>39961</v>
      </c>
      <c r="E40" s="26" t="s">
        <v>141</v>
      </c>
      <c r="F40" s="26" t="s">
        <v>135</v>
      </c>
      <c r="G40" s="26">
        <v>1</v>
      </c>
      <c r="H40" s="33" t="s">
        <v>142</v>
      </c>
      <c r="I40" s="33">
        <v>30.07</v>
      </c>
      <c r="J40" s="26">
        <v>27.07</v>
      </c>
      <c r="K40" s="26">
        <v>3</v>
      </c>
      <c r="L40" s="27">
        <v>30.07</v>
      </c>
    </row>
    <row r="41" spans="2:12" x14ac:dyDescent="0.25">
      <c r="B41" s="25" t="s">
        <v>82</v>
      </c>
      <c r="C41" s="28" t="s">
        <v>19</v>
      </c>
      <c r="D41" s="26" t="s">
        <v>68</v>
      </c>
      <c r="E41" s="26" t="s">
        <v>143</v>
      </c>
      <c r="F41" s="26" t="s">
        <v>123</v>
      </c>
      <c r="G41" s="26">
        <v>4</v>
      </c>
      <c r="H41" s="33" t="s">
        <v>144</v>
      </c>
      <c r="I41" s="33">
        <v>29.31</v>
      </c>
      <c r="J41" s="26">
        <v>117.24</v>
      </c>
      <c r="K41" s="26">
        <v>0</v>
      </c>
      <c r="L41" s="27">
        <v>117.24</v>
      </c>
    </row>
    <row r="42" spans="2:12" ht="60" x14ac:dyDescent="0.25">
      <c r="B42" s="25" t="s">
        <v>83</v>
      </c>
      <c r="C42" s="28" t="s">
        <v>19</v>
      </c>
      <c r="D42" s="26" t="s">
        <v>103</v>
      </c>
      <c r="E42" s="26" t="s">
        <v>105</v>
      </c>
      <c r="F42" s="26" t="s">
        <v>104</v>
      </c>
      <c r="G42" s="26">
        <v>3</v>
      </c>
      <c r="H42" s="33">
        <v>95.87</v>
      </c>
      <c r="I42" s="33">
        <v>118.77</v>
      </c>
      <c r="J42" s="26">
        <v>142.53</v>
      </c>
      <c r="K42" s="26">
        <v>213.78</v>
      </c>
      <c r="L42" s="27">
        <v>356.31</v>
      </c>
    </row>
    <row r="43" spans="2:12" ht="30" x14ac:dyDescent="0.25">
      <c r="B43" s="25" t="s">
        <v>87</v>
      </c>
      <c r="C43" s="28" t="s">
        <v>19</v>
      </c>
      <c r="D43" s="26" t="s">
        <v>86</v>
      </c>
      <c r="E43" s="26" t="s">
        <v>145</v>
      </c>
      <c r="F43" s="26" t="s">
        <v>146</v>
      </c>
      <c r="G43" s="26">
        <v>3</v>
      </c>
      <c r="H43" s="33" t="s">
        <v>147</v>
      </c>
      <c r="I43" s="33">
        <v>27.31</v>
      </c>
      <c r="J43" s="26">
        <v>32.780000000000008</v>
      </c>
      <c r="K43" s="26">
        <v>49.15</v>
      </c>
      <c r="L43" s="27">
        <v>81.93</v>
      </c>
    </row>
    <row r="44" spans="2:12" x14ac:dyDescent="0.25">
      <c r="B44" s="25" t="s">
        <v>96</v>
      </c>
      <c r="C44" s="28" t="s">
        <v>97</v>
      </c>
      <c r="D44" s="26" t="s">
        <v>35</v>
      </c>
      <c r="E44" s="26" t="s">
        <v>98</v>
      </c>
      <c r="F44" s="26" t="s">
        <v>99</v>
      </c>
      <c r="G44" s="26">
        <v>1</v>
      </c>
      <c r="H44" s="26">
        <v>500</v>
      </c>
      <c r="I44" s="33">
        <v>619.45000000000005</v>
      </c>
      <c r="J44" s="26">
        <v>247.78000000000003</v>
      </c>
      <c r="K44" s="26">
        <v>371.67</v>
      </c>
      <c r="L44" s="27">
        <v>619.45000000000005</v>
      </c>
    </row>
    <row r="45" spans="2:12" ht="15.75" thickBot="1" x14ac:dyDescent="0.3">
      <c r="B45" s="25"/>
      <c r="C45" s="28"/>
      <c r="D45" s="26"/>
      <c r="E45" s="26"/>
      <c r="F45" s="26"/>
      <c r="G45" s="26"/>
      <c r="H45" s="26"/>
      <c r="I45" s="33"/>
      <c r="J45" s="26"/>
      <c r="K45" s="26"/>
      <c r="L45" s="27"/>
    </row>
    <row r="46" spans="2:12" ht="15.75" thickBot="1" x14ac:dyDescent="0.3">
      <c r="B46" s="34" t="s">
        <v>34</v>
      </c>
      <c r="C46" s="61" t="s">
        <v>84</v>
      </c>
      <c r="D46" s="61"/>
      <c r="E46" s="61"/>
      <c r="F46" s="61"/>
      <c r="G46" s="61"/>
      <c r="H46" s="61"/>
      <c r="I46" s="61"/>
      <c r="J46" s="38">
        <v>348.48</v>
      </c>
      <c r="K46" s="38">
        <v>522.72</v>
      </c>
      <c r="L46" s="38">
        <v>871.2</v>
      </c>
    </row>
    <row r="47" spans="2:12" ht="30" x14ac:dyDescent="0.25">
      <c r="B47" s="25" t="s">
        <v>85</v>
      </c>
      <c r="C47" s="28" t="s">
        <v>19</v>
      </c>
      <c r="D47" s="26" t="s">
        <v>95</v>
      </c>
      <c r="E47" s="26" t="s">
        <v>148</v>
      </c>
      <c r="F47" s="26" t="s">
        <v>149</v>
      </c>
      <c r="G47" s="26">
        <v>220</v>
      </c>
      <c r="H47" s="33" t="s">
        <v>150</v>
      </c>
      <c r="I47" s="33">
        <v>3.96</v>
      </c>
      <c r="J47" s="33">
        <v>348.48</v>
      </c>
      <c r="K47" s="33">
        <v>522.72</v>
      </c>
      <c r="L47" s="48">
        <v>871.2</v>
      </c>
    </row>
    <row r="48" spans="2:12" ht="15.75" thickBot="1" x14ac:dyDescent="0.3">
      <c r="B48" s="25"/>
      <c r="C48" s="28"/>
      <c r="D48" s="26"/>
      <c r="E48" s="26"/>
      <c r="F48" s="26"/>
      <c r="G48" s="26"/>
      <c r="H48" s="26"/>
      <c r="I48" s="33"/>
      <c r="J48" s="26"/>
      <c r="K48" s="26"/>
      <c r="L48" s="27"/>
    </row>
    <row r="49" spans="2:12" ht="15.75" thickBot="1" x14ac:dyDescent="0.3">
      <c r="B49" s="56" t="s">
        <v>37</v>
      </c>
      <c r="C49" s="57"/>
      <c r="D49" s="57"/>
      <c r="E49" s="57"/>
      <c r="F49" s="57"/>
      <c r="G49" s="57"/>
      <c r="H49" s="57"/>
      <c r="I49" s="57"/>
      <c r="J49" s="38">
        <v>20039.379999999997</v>
      </c>
      <c r="K49" s="38">
        <v>26532.84</v>
      </c>
      <c r="L49" s="38">
        <v>46572.219999999994</v>
      </c>
    </row>
    <row r="50" spans="2:12" x14ac:dyDescent="0.25">
      <c r="C50" t="s">
        <v>102</v>
      </c>
    </row>
    <row r="53" spans="2:12" x14ac:dyDescent="0.25">
      <c r="C53" t="s">
        <v>22</v>
      </c>
      <c r="H53" t="s">
        <v>22</v>
      </c>
    </row>
    <row r="54" spans="2:12" x14ac:dyDescent="0.25">
      <c r="C54" t="s">
        <v>23</v>
      </c>
      <c r="H54" t="s">
        <v>25</v>
      </c>
    </row>
    <row r="55" spans="2:12" x14ac:dyDescent="0.25">
      <c r="C55" t="s">
        <v>24</v>
      </c>
    </row>
  </sheetData>
  <mergeCells count="9">
    <mergeCell ref="B49:I49"/>
    <mergeCell ref="F2:J5"/>
    <mergeCell ref="C9:F10"/>
    <mergeCell ref="C11:F11"/>
    <mergeCell ref="C25:I25"/>
    <mergeCell ref="B14:L14"/>
    <mergeCell ref="C16:E16"/>
    <mergeCell ref="C36:I36"/>
    <mergeCell ref="C46:I46"/>
  </mergeCells>
  <phoneticPr fontId="7" type="noConversion"/>
  <dataValidations count="1">
    <dataValidation type="list" allowBlank="1" showInputMessage="1" showErrorMessage="1" sqref="I12" xr:uid="{00000000-0002-0000-0000-000000000000}">
      <formula1>$T$12:$T$13</formula1>
    </dataValidation>
  </dataValidations>
  <pageMargins left="0.511811024" right="0.511811024" top="0.78740157499999996" bottom="0.78740157499999996" header="0.31496062000000002" footer="0.31496062000000002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29"/>
  <sheetViews>
    <sheetView workbookViewId="0">
      <selection activeCell="G10" sqref="G10"/>
    </sheetView>
  </sheetViews>
  <sheetFormatPr defaultRowHeight="15" x14ac:dyDescent="0.25"/>
  <cols>
    <col min="2" max="2" width="6.85546875" customWidth="1"/>
    <col min="3" max="3" width="27.85546875" customWidth="1"/>
    <col min="4" max="4" width="13.85546875" customWidth="1"/>
    <col min="5" max="5" width="10.85546875" customWidth="1"/>
    <col min="6" max="6" width="14.85546875" customWidth="1"/>
    <col min="7" max="7" width="9.42578125" customWidth="1"/>
    <col min="8" max="8" width="15.140625" customWidth="1"/>
    <col min="9" max="9" width="13.85546875" customWidth="1"/>
  </cols>
  <sheetData>
    <row r="3" spans="2:9" x14ac:dyDescent="0.25">
      <c r="F3" t="str">
        <f>Orçamento!$F$2</f>
        <v>Prefeitura Municipal de Cerro Branco</v>
      </c>
    </row>
    <row r="8" spans="2:9" x14ac:dyDescent="0.25">
      <c r="B8" t="str">
        <f>Orçamento!B8</f>
        <v>Prop: Prefeitura Municipal de Cerro Branco</v>
      </c>
    </row>
    <row r="9" spans="2:9" ht="30" customHeight="1" x14ac:dyDescent="0.25">
      <c r="B9" s="24" t="str">
        <f>Orçamento!B9</f>
        <v xml:space="preserve">Local: </v>
      </c>
      <c r="C9" s="67" t="str">
        <f>Orçamento!C9</f>
        <v>RSC 481, s/n, Serraria Scheidt, Cerro Branco – RS</v>
      </c>
      <c r="D9" s="67"/>
      <c r="E9" s="67"/>
      <c r="F9" s="24" t="str">
        <f>Orçamento!G9</f>
        <v>Data Base Orçamento:  Abril de 2024</v>
      </c>
      <c r="G9" s="24"/>
    </row>
    <row r="10" spans="2:9" ht="12.75" customHeight="1" x14ac:dyDescent="0.25">
      <c r="B10" t="str">
        <f>Orçamento!B11</f>
        <v>Obra:</v>
      </c>
      <c r="C10" t="str">
        <f>Orçamento!C11</f>
        <v>Reforma na EMEB David Unfer</v>
      </c>
      <c r="F10" t="str">
        <f>Orçamento!G11</f>
        <v>BDI:</v>
      </c>
      <c r="G10" s="2">
        <f>Orçamento!H11</f>
        <v>0.2389</v>
      </c>
    </row>
    <row r="12" spans="2:9" ht="15.75" thickBot="1" x14ac:dyDescent="0.3"/>
    <row r="13" spans="2:9" ht="15.75" thickBot="1" x14ac:dyDescent="0.3">
      <c r="B13" s="68" t="s">
        <v>32</v>
      </c>
      <c r="C13" s="69"/>
      <c r="D13" s="69"/>
      <c r="E13" s="69"/>
      <c r="F13" s="69"/>
      <c r="G13" s="69"/>
      <c r="H13" s="69"/>
      <c r="I13" s="70"/>
    </row>
    <row r="14" spans="2:9" ht="15.75" thickBot="1" x14ac:dyDescent="0.3">
      <c r="B14" s="71"/>
      <c r="C14" s="71" t="s">
        <v>6</v>
      </c>
      <c r="D14" s="71" t="s">
        <v>26</v>
      </c>
      <c r="E14" s="77" t="s">
        <v>27</v>
      </c>
      <c r="F14" s="78"/>
      <c r="G14" s="77" t="s">
        <v>28</v>
      </c>
      <c r="H14" s="78"/>
      <c r="I14" s="8" t="s">
        <v>21</v>
      </c>
    </row>
    <row r="15" spans="2:9" ht="15.75" thickBot="1" x14ac:dyDescent="0.3">
      <c r="B15" s="72"/>
      <c r="C15" s="72"/>
      <c r="D15" s="72"/>
      <c r="E15" s="22" t="s">
        <v>29</v>
      </c>
      <c r="F15" s="22" t="s">
        <v>30</v>
      </c>
      <c r="G15" s="22" t="s">
        <v>29</v>
      </c>
      <c r="H15" s="22" t="s">
        <v>30</v>
      </c>
      <c r="I15" s="23" t="s">
        <v>30</v>
      </c>
    </row>
    <row r="16" spans="2:9" x14ac:dyDescent="0.25">
      <c r="B16" s="49">
        <v>1</v>
      </c>
      <c r="C16" s="19" t="s">
        <v>88</v>
      </c>
      <c r="D16" s="20">
        <v>7429.1600000000008</v>
      </c>
      <c r="E16" s="21">
        <v>1</v>
      </c>
      <c r="F16" s="51">
        <v>7429.16</v>
      </c>
      <c r="G16" s="54">
        <v>0</v>
      </c>
      <c r="H16" s="51">
        <v>0</v>
      </c>
      <c r="I16" s="52">
        <v>7429.16</v>
      </c>
    </row>
    <row r="17" spans="2:9" x14ac:dyDescent="0.25">
      <c r="B17" s="49">
        <v>2</v>
      </c>
      <c r="C17" s="19" t="s">
        <v>52</v>
      </c>
      <c r="D17" s="20">
        <v>36908.399999999994</v>
      </c>
      <c r="E17" s="9">
        <v>0.4</v>
      </c>
      <c r="F17" s="53">
        <v>14763.36</v>
      </c>
      <c r="G17" s="55">
        <v>0.6</v>
      </c>
      <c r="H17" s="53">
        <v>22145.040000000001</v>
      </c>
      <c r="I17" s="52">
        <v>36908.400000000001</v>
      </c>
    </row>
    <row r="18" spans="2:9" x14ac:dyDescent="0.25">
      <c r="B18" s="49" t="s">
        <v>15</v>
      </c>
      <c r="C18" s="19" t="s">
        <v>77</v>
      </c>
      <c r="D18" s="20">
        <v>1363.46</v>
      </c>
      <c r="E18" s="9">
        <v>0</v>
      </c>
      <c r="F18" s="53">
        <v>0</v>
      </c>
      <c r="G18" s="55">
        <v>1</v>
      </c>
      <c r="H18" s="53">
        <v>1363.46</v>
      </c>
      <c r="I18" s="52">
        <v>1363.46</v>
      </c>
    </row>
    <row r="19" spans="2:9" ht="15.75" thickBot="1" x14ac:dyDescent="0.3">
      <c r="B19" s="49" t="s">
        <v>34</v>
      </c>
      <c r="C19" s="19" t="s">
        <v>84</v>
      </c>
      <c r="D19" s="20">
        <v>871.2</v>
      </c>
      <c r="E19" s="9">
        <v>1</v>
      </c>
      <c r="F19" s="53">
        <v>871.2</v>
      </c>
      <c r="G19" s="55">
        <v>0</v>
      </c>
      <c r="H19" s="53">
        <v>0</v>
      </c>
      <c r="I19" s="52">
        <v>871.2</v>
      </c>
    </row>
    <row r="20" spans="2:9" ht="15.75" thickBot="1" x14ac:dyDescent="0.3">
      <c r="B20" s="12" t="s">
        <v>20</v>
      </c>
      <c r="C20" s="13"/>
      <c r="D20" s="73">
        <v>46572.219999999994</v>
      </c>
      <c r="E20" s="14">
        <v>0.49519999999999997</v>
      </c>
      <c r="F20" s="15">
        <v>23063.72</v>
      </c>
      <c r="G20" s="16">
        <v>0.50470000000000004</v>
      </c>
      <c r="H20" s="15">
        <v>23508.5</v>
      </c>
      <c r="I20" s="18">
        <v>46572.219999999994</v>
      </c>
    </row>
    <row r="21" spans="2:9" ht="15.75" thickBot="1" x14ac:dyDescent="0.3">
      <c r="B21" s="75" t="s">
        <v>31</v>
      </c>
      <c r="C21" s="76"/>
      <c r="D21" s="74"/>
      <c r="E21" s="17">
        <v>0.49519999999999997</v>
      </c>
      <c r="F21" s="11">
        <v>23063.72</v>
      </c>
      <c r="G21" s="10">
        <v>1</v>
      </c>
      <c r="H21" s="11">
        <v>46572.22</v>
      </c>
      <c r="I21" s="50">
        <v>1</v>
      </c>
    </row>
    <row r="23" spans="2:9" x14ac:dyDescent="0.25">
      <c r="C23" t="str">
        <f>Orçamento!C50</f>
        <v>Cerro Branco, Rs, 30 de Janeiro de 2024</v>
      </c>
    </row>
    <row r="27" spans="2:9" x14ac:dyDescent="0.25">
      <c r="C27" t="str">
        <f>Orçamento!C53</f>
        <v>____________________________</v>
      </c>
      <c r="G27" t="str">
        <f>Orçamento!H53</f>
        <v>____________________________</v>
      </c>
    </row>
    <row r="28" spans="2:9" x14ac:dyDescent="0.25">
      <c r="C28" t="str">
        <f>Orçamento!C54</f>
        <v>Mateus da Costa</v>
      </c>
      <c r="G28" t="str">
        <f>Orçamento!H54</f>
        <v>Prefeitura de Cerro Branco</v>
      </c>
    </row>
    <row r="29" spans="2:9" x14ac:dyDescent="0.25">
      <c r="C29" t="str">
        <f>Orçamento!C55</f>
        <v>Eng. Civil Crea RS 200556</v>
      </c>
    </row>
  </sheetData>
  <mergeCells count="9">
    <mergeCell ref="C9:E9"/>
    <mergeCell ref="B13:I13"/>
    <mergeCell ref="C14:C15"/>
    <mergeCell ref="D20:D21"/>
    <mergeCell ref="B21:C21"/>
    <mergeCell ref="E14:F14"/>
    <mergeCell ref="G14:H14"/>
    <mergeCell ref="B14:B15"/>
    <mergeCell ref="D14:D15"/>
  </mergeCells>
  <pageMargins left="0.511811024" right="0.511811024" top="0.78740157499999996" bottom="0.78740157499999996" header="0.31496062000000002" footer="0.31496062000000002"/>
  <pageSetup paperSize="9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63"/>
  <sheetViews>
    <sheetView tabSelected="1" topLeftCell="A22" zoomScaleNormal="100" workbookViewId="0">
      <selection activeCell="T45" sqref="T45"/>
    </sheetView>
  </sheetViews>
  <sheetFormatPr defaultRowHeight="15" x14ac:dyDescent="0.25"/>
  <cols>
    <col min="2" max="2" width="7.7109375" customWidth="1"/>
    <col min="3" max="3" width="12" customWidth="1"/>
    <col min="6" max="6" width="12.28515625" customWidth="1"/>
    <col min="7" max="7" width="11.85546875" customWidth="1"/>
    <col min="8" max="8" width="13.85546875" customWidth="1"/>
    <col min="9" max="9" width="9.140625" customWidth="1"/>
    <col min="10" max="10" width="14" customWidth="1"/>
    <col min="11" max="11" width="9.5703125" customWidth="1"/>
    <col min="13" max="13" width="11.140625" customWidth="1"/>
    <col min="14" max="14" width="11.5703125" customWidth="1"/>
    <col min="15" max="15" width="11.28515625" customWidth="1"/>
  </cols>
  <sheetData>
    <row r="2" spans="2:15" ht="15" customHeight="1" x14ac:dyDescent="0.25">
      <c r="F2" s="82" t="s">
        <v>0</v>
      </c>
      <c r="G2" s="82"/>
      <c r="H2" s="82"/>
      <c r="I2" s="82"/>
      <c r="J2" s="82"/>
      <c r="K2" s="82"/>
      <c r="L2" s="82"/>
    </row>
    <row r="3" spans="2:15" ht="15" customHeight="1" x14ac:dyDescent="0.25">
      <c r="F3" s="82"/>
      <c r="G3" s="82"/>
      <c r="H3" s="82"/>
      <c r="I3" s="82"/>
      <c r="J3" s="82"/>
      <c r="K3" s="82"/>
      <c r="L3" s="82"/>
    </row>
    <row r="4" spans="2:15" ht="15" customHeight="1" x14ac:dyDescent="0.25">
      <c r="F4" s="82"/>
      <c r="G4" s="82"/>
      <c r="H4" s="82"/>
      <c r="I4" s="82"/>
      <c r="J4" s="82"/>
      <c r="K4" s="82"/>
      <c r="L4" s="82"/>
    </row>
    <row r="5" spans="2:15" ht="15" customHeight="1" x14ac:dyDescent="0.25">
      <c r="F5" s="82"/>
      <c r="G5" s="82"/>
      <c r="H5" s="82"/>
      <c r="I5" s="82"/>
      <c r="J5" s="82"/>
      <c r="K5" s="82"/>
      <c r="L5" s="82"/>
    </row>
    <row r="8" spans="2:15" x14ac:dyDescent="0.25">
      <c r="B8" s="24" t="str">
        <f>[2]Orçamento!B8</f>
        <v>Prop: Prefeitura Municipal de Cerro Branco</v>
      </c>
    </row>
    <row r="9" spans="2:15" ht="29.25" customHeight="1" x14ac:dyDescent="0.25">
      <c r="B9" s="24" t="str">
        <f>[2]Orçamento!B9</f>
        <v xml:space="preserve">Local: </v>
      </c>
      <c r="C9" s="81" t="str">
        <f>Orçamento!C9</f>
        <v>RSC 481, s/n, Serraria Scheidt, Cerro Branco – RS</v>
      </c>
      <c r="D9" s="81"/>
      <c r="E9" s="81"/>
      <c r="F9" s="81"/>
      <c r="G9" s="81"/>
      <c r="I9" t="str">
        <f>Orçamento!G9</f>
        <v>Data Base Orçamento:  Abril de 2024</v>
      </c>
    </row>
    <row r="10" spans="2:15" ht="15" customHeight="1" x14ac:dyDescent="0.25">
      <c r="B10" t="str">
        <f>[2]Orçamento!B11</f>
        <v>Obra:</v>
      </c>
      <c r="C10" s="81" t="str">
        <f>Orçamento!C11</f>
        <v>Reforma na EMEB David Unfer</v>
      </c>
      <c r="D10" s="81"/>
      <c r="E10" s="81"/>
      <c r="F10" s="81"/>
      <c r="G10" s="81"/>
      <c r="I10" t="str">
        <f>Orçamento!G11</f>
        <v>BDI:</v>
      </c>
      <c r="J10" s="2">
        <f>Orçamento!H11</f>
        <v>0.2389</v>
      </c>
    </row>
    <row r="12" spans="2:15" ht="15.75" thickBot="1" x14ac:dyDescent="0.3">
      <c r="D12" t="s">
        <v>67</v>
      </c>
    </row>
    <row r="13" spans="2:15" ht="15" customHeight="1" x14ac:dyDescent="0.25">
      <c r="B13" s="79" t="s">
        <v>66</v>
      </c>
      <c r="C13" s="79" t="s">
        <v>65</v>
      </c>
      <c r="D13" s="79" t="s">
        <v>64</v>
      </c>
      <c r="E13" s="79" t="s">
        <v>63</v>
      </c>
      <c r="F13" s="79" t="s">
        <v>62</v>
      </c>
      <c r="G13" s="79" t="s">
        <v>61</v>
      </c>
      <c r="H13" s="79" t="s">
        <v>60</v>
      </c>
      <c r="I13" s="79" t="s">
        <v>59</v>
      </c>
      <c r="J13" s="79" t="s">
        <v>58</v>
      </c>
      <c r="K13" s="79" t="s">
        <v>57</v>
      </c>
      <c r="L13" s="79" t="s">
        <v>56</v>
      </c>
      <c r="M13" s="79" t="s">
        <v>55</v>
      </c>
      <c r="N13" s="79" t="s">
        <v>54</v>
      </c>
      <c r="O13" s="79" t="s">
        <v>53</v>
      </c>
    </row>
    <row r="14" spans="2:15" ht="32.25" customHeight="1" thickBot="1" x14ac:dyDescent="0.3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2:15" x14ac:dyDescent="0.25">
      <c r="B15" s="47">
        <v>1</v>
      </c>
      <c r="C15" s="46">
        <v>6.7</v>
      </c>
      <c r="D15" s="46">
        <v>2.6</v>
      </c>
      <c r="E15" s="46"/>
      <c r="F15" s="46">
        <f>3*1.3*1.1</f>
        <v>4.2900000000000009</v>
      </c>
      <c r="G15" s="46">
        <f t="shared" ref="G15:G36" si="0">TRUNC(C15*D15-E15-F15,2)</f>
        <v>13.13</v>
      </c>
      <c r="H15">
        <f t="shared" ref="H15:H36" si="1">TRUNC(C15*D15-MAX(F15,2)-MAX(E15,2)+2+2,2)</f>
        <v>15.13</v>
      </c>
      <c r="I15">
        <v>2</v>
      </c>
      <c r="J15">
        <f t="shared" ref="J15:J36" si="2">H15*I15</f>
        <v>30.26</v>
      </c>
      <c r="K15" s="42"/>
      <c r="L15" s="46">
        <v>5</v>
      </c>
      <c r="M15" s="46">
        <f t="shared" ref="M15:M36" si="3">TRUNC(E15*K15,2)</f>
        <v>0</v>
      </c>
      <c r="N15" s="46">
        <f t="shared" ref="N15:N36" si="4">TRUNC(F15*L15,2)</f>
        <v>21.45</v>
      </c>
      <c r="O15" s="45">
        <f>G15/2</f>
        <v>6.5650000000000004</v>
      </c>
    </row>
    <row r="16" spans="2:15" x14ac:dyDescent="0.25">
      <c r="B16" s="43">
        <v>2</v>
      </c>
      <c r="C16">
        <v>6.7</v>
      </c>
      <c r="D16">
        <v>2.6</v>
      </c>
      <c r="E16">
        <f>0.8*2.1</f>
        <v>1.6800000000000002</v>
      </c>
      <c r="F16">
        <f>2*1.3*1.1</f>
        <v>2.8600000000000003</v>
      </c>
      <c r="G16">
        <f t="shared" si="0"/>
        <v>12.88</v>
      </c>
      <c r="H16">
        <f t="shared" si="1"/>
        <v>16.559999999999999</v>
      </c>
      <c r="I16">
        <v>2</v>
      </c>
      <c r="J16">
        <f t="shared" si="2"/>
        <v>33.119999999999997</v>
      </c>
      <c r="K16" s="42">
        <v>2.5</v>
      </c>
      <c r="L16" s="44">
        <v>5</v>
      </c>
      <c r="M16">
        <f t="shared" si="3"/>
        <v>4.2</v>
      </c>
      <c r="N16">
        <f t="shared" si="4"/>
        <v>14.3</v>
      </c>
      <c r="O16" s="41">
        <f>G16/2</f>
        <v>6.44</v>
      </c>
    </row>
    <row r="17" spans="2:15" x14ac:dyDescent="0.25">
      <c r="B17" s="43">
        <v>3</v>
      </c>
      <c r="C17">
        <v>27.6</v>
      </c>
      <c r="D17">
        <v>2.6</v>
      </c>
      <c r="F17">
        <f>11*1.3*1.1</f>
        <v>15.730000000000002</v>
      </c>
      <c r="G17">
        <f t="shared" si="0"/>
        <v>56.03</v>
      </c>
      <c r="H17">
        <f t="shared" si="1"/>
        <v>58.03</v>
      </c>
      <c r="I17">
        <v>2</v>
      </c>
      <c r="J17">
        <f t="shared" si="2"/>
        <v>116.06</v>
      </c>
      <c r="K17" s="42"/>
      <c r="L17">
        <v>5</v>
      </c>
      <c r="M17">
        <f t="shared" si="3"/>
        <v>0</v>
      </c>
      <c r="N17">
        <f t="shared" si="4"/>
        <v>78.650000000000006</v>
      </c>
      <c r="O17" s="41">
        <f>G17/2</f>
        <v>28.015000000000001</v>
      </c>
    </row>
    <row r="18" spans="2:15" x14ac:dyDescent="0.25">
      <c r="B18" s="43">
        <v>4</v>
      </c>
      <c r="C18">
        <v>27.6</v>
      </c>
      <c r="D18">
        <v>2.6</v>
      </c>
      <c r="E18">
        <f>4*0.8*2.1</f>
        <v>6.7200000000000006</v>
      </c>
      <c r="F18">
        <f>6*1.3*1.1</f>
        <v>8.5800000000000018</v>
      </c>
      <c r="G18">
        <f t="shared" si="0"/>
        <v>56.46</v>
      </c>
      <c r="H18">
        <f t="shared" si="1"/>
        <v>60.46</v>
      </c>
      <c r="I18">
        <v>2</v>
      </c>
      <c r="J18">
        <f t="shared" si="2"/>
        <v>120.92</v>
      </c>
      <c r="K18" s="42">
        <v>2.5</v>
      </c>
      <c r="L18">
        <v>2.5</v>
      </c>
      <c r="M18">
        <f t="shared" si="3"/>
        <v>16.8</v>
      </c>
      <c r="N18">
        <f t="shared" si="4"/>
        <v>21.45</v>
      </c>
      <c r="O18" s="41"/>
    </row>
    <row r="19" spans="2:15" x14ac:dyDescent="0.25">
      <c r="B19" s="43">
        <v>5</v>
      </c>
      <c r="C19">
        <v>11</v>
      </c>
      <c r="D19">
        <v>2.6</v>
      </c>
      <c r="G19">
        <f t="shared" si="0"/>
        <v>28.6</v>
      </c>
      <c r="H19">
        <f t="shared" si="1"/>
        <v>28.6</v>
      </c>
      <c r="I19">
        <v>1</v>
      </c>
      <c r="J19">
        <f t="shared" si="2"/>
        <v>28.6</v>
      </c>
      <c r="K19" s="42">
        <v>2.5</v>
      </c>
      <c r="M19">
        <f t="shared" si="3"/>
        <v>0</v>
      </c>
      <c r="N19">
        <f t="shared" si="4"/>
        <v>0</v>
      </c>
      <c r="O19" s="41">
        <f>G19/2</f>
        <v>14.3</v>
      </c>
    </row>
    <row r="20" spans="2:15" x14ac:dyDescent="0.25">
      <c r="B20" s="43">
        <v>6</v>
      </c>
      <c r="C20">
        <v>6.9</v>
      </c>
      <c r="D20">
        <v>2.6</v>
      </c>
      <c r="G20">
        <f t="shared" si="0"/>
        <v>17.940000000000001</v>
      </c>
      <c r="H20">
        <f t="shared" si="1"/>
        <v>17.940000000000001</v>
      </c>
      <c r="I20">
        <v>2</v>
      </c>
      <c r="J20">
        <f t="shared" si="2"/>
        <v>35.880000000000003</v>
      </c>
      <c r="K20" s="42">
        <v>2.5</v>
      </c>
      <c r="M20">
        <f t="shared" si="3"/>
        <v>0</v>
      </c>
      <c r="N20">
        <f t="shared" si="4"/>
        <v>0</v>
      </c>
      <c r="O20" s="41"/>
    </row>
    <row r="21" spans="2:15" x14ac:dyDescent="0.25">
      <c r="B21" s="43">
        <v>7</v>
      </c>
      <c r="C21">
        <v>5.5</v>
      </c>
      <c r="D21">
        <v>2.6</v>
      </c>
      <c r="G21">
        <f t="shared" si="0"/>
        <v>14.3</v>
      </c>
      <c r="H21">
        <f t="shared" si="1"/>
        <v>14.3</v>
      </c>
      <c r="I21">
        <v>1</v>
      </c>
      <c r="J21">
        <f t="shared" si="2"/>
        <v>14.3</v>
      </c>
      <c r="K21" s="42">
        <v>2.5</v>
      </c>
      <c r="M21">
        <f t="shared" si="3"/>
        <v>0</v>
      </c>
      <c r="N21">
        <f t="shared" si="4"/>
        <v>0</v>
      </c>
      <c r="O21" s="41"/>
    </row>
    <row r="22" spans="2:15" x14ac:dyDescent="0.25">
      <c r="B22" s="43">
        <v>8</v>
      </c>
      <c r="C22">
        <v>4</v>
      </c>
      <c r="D22">
        <v>2.6</v>
      </c>
      <c r="G22">
        <f t="shared" si="0"/>
        <v>10.4</v>
      </c>
      <c r="H22">
        <f t="shared" si="1"/>
        <v>10.4</v>
      </c>
      <c r="I22">
        <v>2</v>
      </c>
      <c r="J22">
        <f t="shared" si="2"/>
        <v>20.8</v>
      </c>
      <c r="K22" s="42">
        <v>2.5</v>
      </c>
      <c r="M22">
        <f t="shared" si="3"/>
        <v>0</v>
      </c>
      <c r="N22">
        <f t="shared" si="4"/>
        <v>0</v>
      </c>
      <c r="O22" s="41"/>
    </row>
    <row r="23" spans="2:15" x14ac:dyDescent="0.25">
      <c r="B23" s="43">
        <v>9</v>
      </c>
      <c r="C23">
        <v>16.3</v>
      </c>
      <c r="D23">
        <v>2.6</v>
      </c>
      <c r="F23">
        <f>2*0.4*0.5</f>
        <v>0.4</v>
      </c>
      <c r="G23">
        <f t="shared" si="0"/>
        <v>41.98</v>
      </c>
      <c r="H23">
        <f t="shared" si="1"/>
        <v>42.38</v>
      </c>
      <c r="I23">
        <v>2</v>
      </c>
      <c r="J23">
        <f t="shared" si="2"/>
        <v>84.76</v>
      </c>
      <c r="K23" s="42"/>
      <c r="L23">
        <v>2.5</v>
      </c>
      <c r="M23">
        <f t="shared" si="3"/>
        <v>0</v>
      </c>
      <c r="N23">
        <f t="shared" si="4"/>
        <v>1</v>
      </c>
      <c r="O23" s="41">
        <f>G23/2</f>
        <v>20.99</v>
      </c>
    </row>
    <row r="24" spans="2:15" x14ac:dyDescent="0.25">
      <c r="B24" s="43">
        <v>10</v>
      </c>
      <c r="C24">
        <v>5.7</v>
      </c>
      <c r="D24">
        <v>2.6</v>
      </c>
      <c r="G24">
        <f t="shared" si="0"/>
        <v>14.82</v>
      </c>
      <c r="H24">
        <f t="shared" si="1"/>
        <v>14.82</v>
      </c>
      <c r="I24">
        <v>2</v>
      </c>
      <c r="J24">
        <f t="shared" si="2"/>
        <v>29.64</v>
      </c>
      <c r="K24" s="42">
        <v>2.5</v>
      </c>
      <c r="M24">
        <f t="shared" si="3"/>
        <v>0</v>
      </c>
      <c r="N24">
        <f t="shared" si="4"/>
        <v>0</v>
      </c>
      <c r="O24" s="41"/>
    </row>
    <row r="25" spans="2:15" x14ac:dyDescent="0.25">
      <c r="B25" s="43">
        <v>11</v>
      </c>
      <c r="C25">
        <v>13.6</v>
      </c>
      <c r="D25">
        <v>2.6</v>
      </c>
      <c r="G25">
        <f t="shared" si="0"/>
        <v>35.36</v>
      </c>
      <c r="H25">
        <f t="shared" si="1"/>
        <v>35.36</v>
      </c>
      <c r="I25">
        <v>2</v>
      </c>
      <c r="J25">
        <f t="shared" si="2"/>
        <v>70.72</v>
      </c>
      <c r="K25" s="42"/>
      <c r="L25">
        <v>2.5</v>
      </c>
      <c r="M25">
        <f t="shared" si="3"/>
        <v>0</v>
      </c>
      <c r="N25">
        <f t="shared" si="4"/>
        <v>0</v>
      </c>
      <c r="O25" s="41">
        <f>G25/2</f>
        <v>17.68</v>
      </c>
    </row>
    <row r="26" spans="2:15" x14ac:dyDescent="0.25">
      <c r="B26" s="43" t="s">
        <v>75</v>
      </c>
      <c r="C26">
        <v>8</v>
      </c>
      <c r="D26">
        <v>2.6</v>
      </c>
      <c r="F26">
        <f>2*1.3*1.1</f>
        <v>2.8600000000000003</v>
      </c>
      <c r="G26">
        <f t="shared" si="0"/>
        <v>17.940000000000001</v>
      </c>
      <c r="H26">
        <f t="shared" si="1"/>
        <v>19.940000000000001</v>
      </c>
      <c r="I26">
        <v>2</v>
      </c>
      <c r="J26">
        <f t="shared" si="2"/>
        <v>39.880000000000003</v>
      </c>
      <c r="K26" s="42">
        <v>2.5</v>
      </c>
      <c r="L26">
        <v>5</v>
      </c>
      <c r="M26">
        <f t="shared" si="3"/>
        <v>0</v>
      </c>
      <c r="N26">
        <f t="shared" si="4"/>
        <v>14.3</v>
      </c>
      <c r="O26" s="41">
        <f>G26</f>
        <v>17.940000000000001</v>
      </c>
    </row>
    <row r="27" spans="2:15" x14ac:dyDescent="0.25">
      <c r="B27" s="43">
        <v>13</v>
      </c>
      <c r="C27">
        <v>18.7</v>
      </c>
      <c r="D27">
        <v>2.6</v>
      </c>
      <c r="F27">
        <f>7*1.3*1.1</f>
        <v>10.01</v>
      </c>
      <c r="G27">
        <f t="shared" si="0"/>
        <v>38.61</v>
      </c>
      <c r="H27">
        <f t="shared" si="1"/>
        <v>40.61</v>
      </c>
      <c r="I27">
        <v>2</v>
      </c>
      <c r="J27">
        <f t="shared" si="2"/>
        <v>81.22</v>
      </c>
      <c r="K27" s="42"/>
      <c r="L27">
        <v>2.5</v>
      </c>
      <c r="M27">
        <f t="shared" si="3"/>
        <v>0</v>
      </c>
      <c r="N27">
        <f t="shared" si="4"/>
        <v>25.02</v>
      </c>
      <c r="O27" s="41">
        <f>G27</f>
        <v>38.61</v>
      </c>
    </row>
    <row r="28" spans="2:15" x14ac:dyDescent="0.25">
      <c r="B28" s="43">
        <v>14</v>
      </c>
      <c r="C28">
        <v>6.2</v>
      </c>
      <c r="D28">
        <v>2.6</v>
      </c>
      <c r="G28">
        <f t="shared" si="0"/>
        <v>16.12</v>
      </c>
      <c r="H28">
        <f t="shared" si="1"/>
        <v>16.12</v>
      </c>
      <c r="I28">
        <v>2</v>
      </c>
      <c r="J28">
        <f t="shared" si="2"/>
        <v>32.24</v>
      </c>
      <c r="K28" s="42"/>
      <c r="M28">
        <f t="shared" si="3"/>
        <v>0</v>
      </c>
      <c r="N28">
        <f t="shared" si="4"/>
        <v>0</v>
      </c>
      <c r="O28" s="41"/>
    </row>
    <row r="29" spans="2:15" x14ac:dyDescent="0.25">
      <c r="B29" s="43">
        <v>15</v>
      </c>
      <c r="C29">
        <v>2.5</v>
      </c>
      <c r="D29">
        <v>2.6</v>
      </c>
      <c r="I29">
        <v>1</v>
      </c>
      <c r="J29">
        <f t="shared" si="2"/>
        <v>0</v>
      </c>
      <c r="K29" s="42"/>
      <c r="M29">
        <f t="shared" si="3"/>
        <v>0</v>
      </c>
      <c r="N29">
        <f t="shared" si="4"/>
        <v>0</v>
      </c>
      <c r="O29" s="41"/>
    </row>
    <row r="30" spans="2:15" x14ac:dyDescent="0.25">
      <c r="B30" s="43">
        <v>16</v>
      </c>
      <c r="C30">
        <v>18.239999999999998</v>
      </c>
      <c r="D30">
        <v>2.6</v>
      </c>
      <c r="E30">
        <f>2*0.8*2.1</f>
        <v>3.3600000000000003</v>
      </c>
      <c r="F30">
        <f>4*1.3*1.1</f>
        <v>5.7200000000000006</v>
      </c>
      <c r="G30">
        <f t="shared" si="0"/>
        <v>38.340000000000003</v>
      </c>
      <c r="H30">
        <f t="shared" si="1"/>
        <v>42.34</v>
      </c>
      <c r="I30">
        <v>2</v>
      </c>
      <c r="J30">
        <f t="shared" si="2"/>
        <v>84.68</v>
      </c>
      <c r="K30" s="42">
        <v>2.5</v>
      </c>
      <c r="L30">
        <v>2.5</v>
      </c>
      <c r="M30">
        <f t="shared" si="3"/>
        <v>8.4</v>
      </c>
      <c r="N30">
        <f t="shared" si="4"/>
        <v>14.3</v>
      </c>
      <c r="O30" s="41"/>
    </row>
    <row r="31" spans="2:15" x14ac:dyDescent="0.25">
      <c r="B31" s="43">
        <v>17</v>
      </c>
      <c r="C31">
        <v>8.5</v>
      </c>
      <c r="D31">
        <v>2.6</v>
      </c>
      <c r="E31">
        <f>0.8*2.1</f>
        <v>1.6800000000000002</v>
      </c>
      <c r="G31">
        <f t="shared" si="0"/>
        <v>20.420000000000002</v>
      </c>
      <c r="H31">
        <f t="shared" si="1"/>
        <v>22.1</v>
      </c>
      <c r="I31">
        <v>2</v>
      </c>
      <c r="J31">
        <f t="shared" si="2"/>
        <v>44.2</v>
      </c>
      <c r="K31" s="42">
        <v>2.5</v>
      </c>
      <c r="M31">
        <f t="shared" si="3"/>
        <v>4.2</v>
      </c>
      <c r="N31">
        <f t="shared" si="4"/>
        <v>0</v>
      </c>
      <c r="O31" s="41"/>
    </row>
    <row r="32" spans="2:15" x14ac:dyDescent="0.25">
      <c r="B32" s="43">
        <v>18</v>
      </c>
      <c r="C32">
        <v>6.2</v>
      </c>
      <c r="D32">
        <v>2.6</v>
      </c>
      <c r="G32">
        <f t="shared" si="0"/>
        <v>16.12</v>
      </c>
      <c r="H32">
        <f t="shared" si="1"/>
        <v>16.12</v>
      </c>
      <c r="I32">
        <v>1</v>
      </c>
      <c r="J32">
        <f t="shared" si="2"/>
        <v>16.12</v>
      </c>
      <c r="K32" s="42">
        <v>2.5</v>
      </c>
      <c r="L32">
        <v>2.5</v>
      </c>
      <c r="M32">
        <f t="shared" si="3"/>
        <v>0</v>
      </c>
      <c r="N32">
        <f t="shared" si="4"/>
        <v>0</v>
      </c>
      <c r="O32" s="41"/>
    </row>
    <row r="33" spans="2:15" x14ac:dyDescent="0.25">
      <c r="B33" s="43">
        <v>19</v>
      </c>
      <c r="C33">
        <v>9</v>
      </c>
      <c r="D33">
        <v>2.6</v>
      </c>
      <c r="F33">
        <f>3*1.3*1.1</f>
        <v>4.2900000000000009</v>
      </c>
      <c r="G33">
        <f t="shared" si="0"/>
        <v>19.11</v>
      </c>
      <c r="H33">
        <f t="shared" si="1"/>
        <v>21.11</v>
      </c>
      <c r="I33">
        <v>2</v>
      </c>
      <c r="J33">
        <f t="shared" si="2"/>
        <v>42.22</v>
      </c>
      <c r="K33" s="42">
        <v>2.5</v>
      </c>
      <c r="M33">
        <f t="shared" si="3"/>
        <v>0</v>
      </c>
      <c r="N33">
        <f t="shared" si="4"/>
        <v>0</v>
      </c>
      <c r="O33" s="41">
        <f>G33/2</f>
        <v>9.5549999999999997</v>
      </c>
    </row>
    <row r="34" spans="2:15" x14ac:dyDescent="0.25">
      <c r="B34" s="43">
        <v>20</v>
      </c>
      <c r="C34">
        <v>17.8</v>
      </c>
      <c r="D34">
        <v>2.6</v>
      </c>
      <c r="F34">
        <f>4*1.3*1.1</f>
        <v>5.7200000000000006</v>
      </c>
      <c r="G34">
        <f t="shared" si="0"/>
        <v>40.56</v>
      </c>
      <c r="H34">
        <f t="shared" si="1"/>
        <v>42.56</v>
      </c>
      <c r="I34">
        <v>2</v>
      </c>
      <c r="J34">
        <f t="shared" si="2"/>
        <v>85.12</v>
      </c>
      <c r="K34" s="42">
        <v>2.5</v>
      </c>
      <c r="M34">
        <f t="shared" si="3"/>
        <v>0</v>
      </c>
      <c r="N34">
        <f t="shared" si="4"/>
        <v>0</v>
      </c>
      <c r="O34" s="41"/>
    </row>
    <row r="35" spans="2:15" x14ac:dyDescent="0.25">
      <c r="B35" s="43">
        <v>21</v>
      </c>
      <c r="C35">
        <v>10.3</v>
      </c>
      <c r="D35">
        <v>2.6</v>
      </c>
      <c r="E35">
        <f>0.8*2.1</f>
        <v>1.6800000000000002</v>
      </c>
      <c r="G35">
        <f t="shared" si="0"/>
        <v>25.1</v>
      </c>
      <c r="H35">
        <f t="shared" si="1"/>
        <v>26.78</v>
      </c>
      <c r="I35">
        <v>2</v>
      </c>
      <c r="J35">
        <f t="shared" si="2"/>
        <v>53.56</v>
      </c>
      <c r="K35" s="42">
        <v>2.5</v>
      </c>
      <c r="M35">
        <f t="shared" si="3"/>
        <v>4.2</v>
      </c>
      <c r="N35">
        <f t="shared" si="4"/>
        <v>0</v>
      </c>
      <c r="O35" s="41"/>
    </row>
    <row r="36" spans="2:15" x14ac:dyDescent="0.25">
      <c r="B36" s="43">
        <v>22</v>
      </c>
      <c r="C36">
        <v>28.8</v>
      </c>
      <c r="D36">
        <v>2.6</v>
      </c>
      <c r="E36">
        <f>0.8*2.1</f>
        <v>1.6800000000000002</v>
      </c>
      <c r="F36">
        <f>2*1.3*1.1</f>
        <v>2.8600000000000003</v>
      </c>
      <c r="G36">
        <f t="shared" si="0"/>
        <v>70.34</v>
      </c>
      <c r="H36">
        <f t="shared" si="1"/>
        <v>74.02</v>
      </c>
      <c r="I36">
        <v>2</v>
      </c>
      <c r="J36">
        <f t="shared" si="2"/>
        <v>148.04</v>
      </c>
      <c r="K36" s="42"/>
      <c r="M36">
        <f t="shared" si="3"/>
        <v>0</v>
      </c>
      <c r="N36">
        <f t="shared" si="4"/>
        <v>0</v>
      </c>
      <c r="O36" s="41">
        <f>G36/2</f>
        <v>35.17</v>
      </c>
    </row>
    <row r="37" spans="2:15" x14ac:dyDescent="0.25">
      <c r="B37" s="43"/>
      <c r="K37" s="42"/>
      <c r="O37" s="41"/>
    </row>
    <row r="38" spans="2:15" x14ac:dyDescent="0.25">
      <c r="B38" s="43"/>
      <c r="K38" s="42"/>
      <c r="O38" s="41"/>
    </row>
    <row r="39" spans="2:15" x14ac:dyDescent="0.25">
      <c r="B39" s="43"/>
      <c r="K39" s="42"/>
      <c r="O39" s="41"/>
    </row>
    <row r="40" spans="2:15" x14ac:dyDescent="0.25">
      <c r="B40" s="43"/>
      <c r="K40" s="42"/>
      <c r="O40" s="41"/>
    </row>
    <row r="41" spans="2:15" x14ac:dyDescent="0.25">
      <c r="B41" s="43"/>
      <c r="K41" s="42"/>
      <c r="O41" s="41"/>
    </row>
    <row r="42" spans="2:15" x14ac:dyDescent="0.25">
      <c r="B42" s="43"/>
      <c r="K42" s="42"/>
      <c r="O42" s="41"/>
    </row>
    <row r="43" spans="2:15" x14ac:dyDescent="0.25">
      <c r="B43" s="43"/>
      <c r="K43" s="42"/>
      <c r="O43" s="41"/>
    </row>
    <row r="44" spans="2:15" x14ac:dyDescent="0.25">
      <c r="B44" s="43"/>
      <c r="K44" s="42"/>
      <c r="O44" s="41"/>
    </row>
    <row r="45" spans="2:15" x14ac:dyDescent="0.25">
      <c r="B45" s="43"/>
      <c r="K45" s="42"/>
      <c r="O45" s="41"/>
    </row>
    <row r="46" spans="2:15" x14ac:dyDescent="0.25">
      <c r="B46" s="43"/>
      <c r="K46" s="42"/>
      <c r="O46" s="41"/>
    </row>
    <row r="47" spans="2:15" x14ac:dyDescent="0.25">
      <c r="B47" s="43"/>
      <c r="K47" s="42"/>
      <c r="O47" s="41"/>
    </row>
    <row r="48" spans="2:15" x14ac:dyDescent="0.25">
      <c r="B48" s="43"/>
      <c r="K48" s="42"/>
      <c r="O48" s="41"/>
    </row>
    <row r="49" spans="2:15" x14ac:dyDescent="0.25">
      <c r="B49" s="43"/>
      <c r="K49" s="42"/>
      <c r="O49" s="41"/>
    </row>
    <row r="50" spans="2:15" ht="15.75" thickBot="1" x14ac:dyDescent="0.3">
      <c r="B50" s="43"/>
      <c r="K50" s="42"/>
      <c r="O50" s="41"/>
    </row>
    <row r="51" spans="2:15" ht="15.75" thickBot="1" x14ac:dyDescent="0.3">
      <c r="B51" s="5" t="s">
        <v>37</v>
      </c>
      <c r="C51" s="6">
        <f>SUM(C15:C49)</f>
        <v>265.83999999999997</v>
      </c>
      <c r="D51" s="6"/>
      <c r="E51" s="6">
        <f>SUM(E15:E49)</f>
        <v>16.8</v>
      </c>
      <c r="F51" s="6">
        <f>SUM(F15:F49)</f>
        <v>63.32</v>
      </c>
      <c r="G51" s="6">
        <f>SUM(G15:G49)</f>
        <v>604.56000000000017</v>
      </c>
      <c r="H51" s="6">
        <f>SUM(H15:H49)</f>
        <v>635.68000000000006</v>
      </c>
      <c r="I51" s="6"/>
      <c r="J51" s="6">
        <f>SUM(J15:J49)</f>
        <v>1212.3400000000001</v>
      </c>
      <c r="K51" s="6"/>
      <c r="L51" s="6"/>
      <c r="M51" s="6">
        <f>SUM(M15:M49)</f>
        <v>37.800000000000004</v>
      </c>
      <c r="N51" s="6">
        <f>SUM(N15:N49)</f>
        <v>190.47000000000003</v>
      </c>
      <c r="O51" s="7">
        <f>SUM(O15:O49)</f>
        <v>195.26500000000004</v>
      </c>
    </row>
    <row r="57" spans="2:15" x14ac:dyDescent="0.25">
      <c r="B57" t="str">
        <f>Orçamento!C50</f>
        <v>Cerro Branco, Rs, 30 de Janeiro de 2024</v>
      </c>
    </row>
    <row r="61" spans="2:15" x14ac:dyDescent="0.25">
      <c r="C61" t="str">
        <f>Orçamento!C53</f>
        <v>____________________________</v>
      </c>
      <c r="G61" t="str">
        <f>Orçamento!H53</f>
        <v>____________________________</v>
      </c>
    </row>
    <row r="62" spans="2:15" x14ac:dyDescent="0.25">
      <c r="C62" t="str">
        <f>Orçamento!C54</f>
        <v>Mateus da Costa</v>
      </c>
      <c r="G62" t="str">
        <f>Orçamento!H54</f>
        <v>Prefeitura de Cerro Branco</v>
      </c>
    </row>
    <row r="63" spans="2:15" x14ac:dyDescent="0.25">
      <c r="C63" t="str">
        <f>Orçamento!C55</f>
        <v>Eng. Civil Crea RS 200556</v>
      </c>
    </row>
  </sheetData>
  <mergeCells count="17">
    <mergeCell ref="B13:B14"/>
    <mergeCell ref="C13:C14"/>
    <mergeCell ref="D13:D14"/>
    <mergeCell ref="E13:E14"/>
    <mergeCell ref="F13:F14"/>
    <mergeCell ref="M13:M14"/>
    <mergeCell ref="N13:N14"/>
    <mergeCell ref="O13:O14"/>
    <mergeCell ref="C10:G10"/>
    <mergeCell ref="F2:L5"/>
    <mergeCell ref="C9:G9"/>
    <mergeCell ref="G13:G14"/>
    <mergeCell ref="H13:H14"/>
    <mergeCell ref="I13:I14"/>
    <mergeCell ref="J13:J14"/>
    <mergeCell ref="K13:K14"/>
    <mergeCell ref="L13:L14"/>
  </mergeCells>
  <pageMargins left="0.511811024" right="0.511811024" top="0.78740157499999996" bottom="0.78740157499999996" header="0.31496062000000002" footer="0.31496062000000002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Cronograma</vt:lpstr>
      <vt:lpstr>Tabela Paredes PIntura (2)</vt:lpstr>
      <vt:lpstr>Cronograma!Area_de_impressao</vt:lpstr>
      <vt:lpstr>Orçamento!Area_de_impressao</vt:lpstr>
      <vt:lpstr>'Tabela Paredes PIntura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Obr3</dc:creator>
  <cp:lastModifiedBy>Sonia</cp:lastModifiedBy>
  <cp:lastPrinted>2024-07-15T11:28:05Z</cp:lastPrinted>
  <dcterms:created xsi:type="dcterms:W3CDTF">2017-03-22T18:52:39Z</dcterms:created>
  <dcterms:modified xsi:type="dcterms:W3CDTF">2024-09-10T14:42:36Z</dcterms:modified>
</cp:coreProperties>
</file>